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tuarial dept\pricing\rate analyses\03 NL\04 Public\indications &amp; filings\2021\proj 2021Q4\02 filing support\TX\32 Updated Doc\"/>
    </mc:Choice>
  </mc:AlternateContent>
  <bookViews>
    <workbookView xWindow="0" yWindow="0" windowWidth="28800" windowHeight="10425" firstSheet="2" activeTab="4"/>
  </bookViews>
  <sheets>
    <sheet name="Curr Rates" sheetId="4" state="hidden" r:id="rId1"/>
    <sheet name="Prop Rates" sheetId="3" state="hidden" r:id="rId2"/>
    <sheet name="Taxi 1" sheetId="1" r:id="rId3"/>
    <sheet name="PPV 1" sheetId="7" state="hidden" r:id="rId4"/>
    <sheet name="Taxi 2" sheetId="10" r:id="rId5"/>
    <sheet name="Taxi 2.1" sheetId="11" state="hidden" r:id="rId6"/>
    <sheet name="Taxi 2.2" sheetId="12" state="hidden" r:id="rId7"/>
    <sheet name="PPV 2.1" sheetId="8" state="hidden" r:id="rId8"/>
    <sheet name="PPV 2.2" sheetId="9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Fill" localSheetId="0" hidden="1">'[1]WORK AREA'!#REF!</definedName>
    <definedName name="_Fill" localSheetId="8" hidden="1">#REF!</definedName>
    <definedName name="_Fill" localSheetId="1" hidden="1">'[1]WORK AREA'!#REF!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hidden="1">#REF!</definedName>
    <definedName name="cov_index_curr">'[2]BR &amp; Diff (MH curr)'!$A$8:$N$8</definedName>
    <definedName name="Curr_BR">'Curr Rates'!$D$12:$N$14</definedName>
    <definedName name="Curr_BR_ID">'Curr Rates'!$A$12:$A$14</definedName>
    <definedName name="Curr_Class">'Curr Rates'!$D$45:$N$62</definedName>
    <definedName name="Curr_Class_ID">'Curr Rates'!$A$45:$A$62</definedName>
    <definedName name="Curr_Cov_ID">'Curr Rates'!$D$8:$N$8</definedName>
    <definedName name="Curr_Ded">'Curr Rates'!$D$81:$N$93</definedName>
    <definedName name="Curr_Ded_ID">'Curr Rates'!$A$81:$A$93</definedName>
    <definedName name="Curr_DR">'Curr Rates'!$D$66:$N$77</definedName>
    <definedName name="Curr_DR_ID">'Curr Rates'!$A$66:$A$77</definedName>
    <definedName name="Curr_Limit">'Curr Rates'!$D$30:$N$41</definedName>
    <definedName name="Curr_Limit_ID">'Curr Rates'!$A$30:$A$41</definedName>
    <definedName name="Curr_Multiplier">'Curr Rates'!$D$18:$N$20</definedName>
    <definedName name="Curr_Multiplier_ID">'Curr Rates'!$A$18:$A$20</definedName>
    <definedName name="Curr_RG">'Curr Rates'!$S$9:$AC$107</definedName>
    <definedName name="Curr_RG_ID">'Curr Rates'!$R$9:$R$107</definedName>
    <definedName name="Prop_BR">'Prop Rates'!$D$12:$N$14</definedName>
    <definedName name="Prop_BR_ID">'Prop Rates'!$A$12:$A$14</definedName>
    <definedName name="Prop_Class">'Prop Rates'!$D$45:$N$62</definedName>
    <definedName name="Prop_Class_ID">'Prop Rates'!$A$45:$A$62</definedName>
    <definedName name="Prop_Cov_ID">'Prop Rates'!$D$8:$N$8</definedName>
    <definedName name="Prop_Ded">'Prop Rates'!$D$81:$N$93</definedName>
    <definedName name="Prop_Ded_ID">'Prop Rates'!$A$81:$A$93</definedName>
    <definedName name="Prop_DR">'Prop Rates'!$D$66:$N$77</definedName>
    <definedName name="Prop_DR_ID">'Prop Rates'!$A$66:$A$77</definedName>
    <definedName name="Prop_Limit">'Prop Rates'!$D$30:$N$41</definedName>
    <definedName name="Prop_Limit_ID">'Prop Rates'!$A$30:$A$41</definedName>
    <definedName name="Prop_Multiplier">'Prop Rates'!$D$18:$N$20</definedName>
    <definedName name="Prop_Multiplier_ID">'Prop Rates'!$A$18:$A$20</definedName>
    <definedName name="Prop_RG">'Prop Rates'!$S$9:$AC$107</definedName>
    <definedName name="Prop_RG_ID">'Prop Rates'!$R$9:$R$107</definedName>
    <definedName name="RG_lookup_Curr">'[3]Profile RGs - current (2019)'!$C$2:$H$15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urban_rural">'[4]PPV Curr Rates'!$A$8:$B$11</definedName>
  </definedNames>
  <calcPr calcId="162913"/>
</workbook>
</file>

<file path=xl/calcChain.xml><?xml version="1.0" encoding="utf-8"?>
<calcChain xmlns="http://schemas.openxmlformats.org/spreadsheetml/2006/main">
  <c r="I30" i="10" l="1"/>
  <c r="I27" i="10"/>
  <c r="I24" i="10"/>
  <c r="I30" i="1"/>
  <c r="I27" i="1"/>
  <c r="I24" i="1"/>
  <c r="G77" i="3" l="1"/>
  <c r="F77" i="3"/>
  <c r="G76" i="3"/>
  <c r="F76" i="3"/>
  <c r="G75" i="3"/>
  <c r="F75" i="3"/>
  <c r="G74" i="3"/>
  <c r="F74" i="3"/>
  <c r="G73" i="3"/>
  <c r="F73" i="3"/>
  <c r="G71" i="3"/>
  <c r="F71" i="3"/>
  <c r="G70" i="3"/>
  <c r="F70" i="3"/>
  <c r="G69" i="3"/>
  <c r="F69" i="3"/>
  <c r="G68" i="3"/>
  <c r="F68" i="3"/>
  <c r="G67" i="3"/>
  <c r="F67" i="3"/>
  <c r="F66" i="3"/>
  <c r="G77" i="4"/>
  <c r="F77" i="4"/>
  <c r="G76" i="4"/>
  <c r="F76" i="4"/>
  <c r="G75" i="4"/>
  <c r="F75" i="4"/>
  <c r="G74" i="4"/>
  <c r="F74" i="4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E45" i="12" l="1"/>
  <c r="E46" i="12" s="1"/>
  <c r="F45" i="12"/>
  <c r="F46" i="12" s="1"/>
  <c r="E45" i="11"/>
  <c r="E46" i="11" s="1"/>
  <c r="F45" i="11"/>
  <c r="F46" i="11" s="1"/>
  <c r="E45" i="10"/>
  <c r="E46" i="10" s="1"/>
  <c r="F45" i="10"/>
  <c r="F46" i="10" s="1"/>
  <c r="E48" i="1"/>
  <c r="F48" i="1"/>
  <c r="P29" i="1" l="1"/>
  <c r="P23" i="1"/>
  <c r="P20" i="1"/>
  <c r="P28" i="1"/>
  <c r="P22" i="1"/>
  <c r="P19" i="1"/>
  <c r="P25" i="1"/>
  <c r="P26" i="1"/>
  <c r="P25" i="11"/>
  <c r="P19" i="11"/>
  <c r="P29" i="11"/>
  <c r="P23" i="11"/>
  <c r="P28" i="11"/>
  <c r="P22" i="11"/>
  <c r="P26" i="11"/>
  <c r="P20" i="11"/>
  <c r="P25" i="12"/>
  <c r="P19" i="12"/>
  <c r="P29" i="12"/>
  <c r="P23" i="12"/>
  <c r="P28" i="12"/>
  <c r="P22" i="12"/>
  <c r="P26" i="12"/>
  <c r="P20" i="12"/>
  <c r="J41" i="1"/>
  <c r="J39" i="7" l="1"/>
  <c r="J38" i="7"/>
  <c r="B51" i="10"/>
  <c r="B51" i="11" s="1"/>
  <c r="B51" i="12" s="1"/>
  <c r="B48" i="12" l="1"/>
  <c r="B46" i="12"/>
  <c r="M45" i="12"/>
  <c r="M46" i="12" s="1"/>
  <c r="L45" i="12"/>
  <c r="L46" i="12" s="1"/>
  <c r="K45" i="12"/>
  <c r="K46" i="12" s="1"/>
  <c r="J45" i="12"/>
  <c r="J46" i="12" s="1"/>
  <c r="H45" i="12"/>
  <c r="H46" i="12" s="1"/>
  <c r="G45" i="12"/>
  <c r="G46" i="12" s="1"/>
  <c r="D45" i="12"/>
  <c r="D46" i="12" s="1"/>
  <c r="C45" i="12"/>
  <c r="C46" i="12" s="1"/>
  <c r="B45" i="12"/>
  <c r="M40" i="12"/>
  <c r="L40" i="12"/>
  <c r="J40" i="12"/>
  <c r="I40" i="12"/>
  <c r="M39" i="12"/>
  <c r="L39" i="12"/>
  <c r="J39" i="12"/>
  <c r="I39" i="12"/>
  <c r="M38" i="12"/>
  <c r="L38" i="12"/>
  <c r="J38" i="12"/>
  <c r="I38" i="12"/>
  <c r="M37" i="12"/>
  <c r="L37" i="12"/>
  <c r="J37" i="12"/>
  <c r="I37" i="12"/>
  <c r="M36" i="12"/>
  <c r="L36" i="12"/>
  <c r="J36" i="12"/>
  <c r="I36" i="12"/>
  <c r="F36" i="12"/>
  <c r="M35" i="12"/>
  <c r="L35" i="12"/>
  <c r="J35" i="12"/>
  <c r="I35" i="12"/>
  <c r="I30" i="12"/>
  <c r="T29" i="12"/>
  <c r="S29" i="12"/>
  <c r="T28" i="12"/>
  <c r="S28" i="12"/>
  <c r="I27" i="12"/>
  <c r="T26" i="12"/>
  <c r="S26" i="12"/>
  <c r="T25" i="12"/>
  <c r="S25" i="12"/>
  <c r="I24" i="12"/>
  <c r="T23" i="12"/>
  <c r="S23" i="12"/>
  <c r="T22" i="12"/>
  <c r="S22" i="12"/>
  <c r="I21" i="12"/>
  <c r="T20" i="12"/>
  <c r="S20" i="12"/>
  <c r="T19" i="12"/>
  <c r="S19" i="12"/>
  <c r="L5" i="12"/>
  <c r="L4" i="12"/>
  <c r="C3" i="12"/>
  <c r="B48" i="11"/>
  <c r="B46" i="11"/>
  <c r="M45" i="11"/>
  <c r="M46" i="11" s="1"/>
  <c r="L45" i="11"/>
  <c r="L46" i="11" s="1"/>
  <c r="K45" i="11"/>
  <c r="K46" i="11" s="1"/>
  <c r="J45" i="11"/>
  <c r="J46" i="11" s="1"/>
  <c r="H45" i="11"/>
  <c r="H46" i="11" s="1"/>
  <c r="G45" i="11"/>
  <c r="G46" i="11" s="1"/>
  <c r="D45" i="11"/>
  <c r="D46" i="11" s="1"/>
  <c r="C45" i="11"/>
  <c r="C46" i="11" s="1"/>
  <c r="B45" i="11"/>
  <c r="M40" i="11"/>
  <c r="L40" i="11"/>
  <c r="J40" i="11"/>
  <c r="I40" i="11"/>
  <c r="M39" i="11"/>
  <c r="L39" i="11"/>
  <c r="J39" i="11"/>
  <c r="I39" i="11"/>
  <c r="M38" i="11"/>
  <c r="L38" i="11"/>
  <c r="J38" i="11"/>
  <c r="I38" i="11"/>
  <c r="M37" i="11"/>
  <c r="L37" i="11"/>
  <c r="J37" i="11"/>
  <c r="I37" i="11"/>
  <c r="L36" i="11"/>
  <c r="J36" i="11"/>
  <c r="I36" i="11"/>
  <c r="F36" i="11"/>
  <c r="M36" i="11" s="1"/>
  <c r="M35" i="11"/>
  <c r="L35" i="11"/>
  <c r="J35" i="11"/>
  <c r="I35" i="11"/>
  <c r="I30" i="11"/>
  <c r="T29" i="11"/>
  <c r="S29" i="11"/>
  <c r="T28" i="11"/>
  <c r="S28" i="11"/>
  <c r="I27" i="11"/>
  <c r="T26" i="11"/>
  <c r="S26" i="11"/>
  <c r="T25" i="11"/>
  <c r="S25" i="11"/>
  <c r="I24" i="11"/>
  <c r="T23" i="11"/>
  <c r="S23" i="11"/>
  <c r="T22" i="11"/>
  <c r="S22" i="11"/>
  <c r="I21" i="11"/>
  <c r="T20" i="11"/>
  <c r="S20" i="11"/>
  <c r="T19" i="11"/>
  <c r="S19" i="11"/>
  <c r="L5" i="11"/>
  <c r="L4" i="11"/>
  <c r="C3" i="11"/>
  <c r="O25" i="11" l="1"/>
  <c r="C25" i="11" s="1"/>
  <c r="O19" i="11"/>
  <c r="C19" i="11" s="1"/>
  <c r="O20" i="11"/>
  <c r="C20" i="11" s="1"/>
  <c r="O29" i="11"/>
  <c r="C29" i="11" s="1"/>
  <c r="O23" i="11"/>
  <c r="C23" i="11" s="1"/>
  <c r="O26" i="11"/>
  <c r="C26" i="11" s="1"/>
  <c r="O28" i="11"/>
  <c r="C28" i="11" s="1"/>
  <c r="O22" i="11"/>
  <c r="C22" i="11" s="1"/>
  <c r="O25" i="12"/>
  <c r="C25" i="12" s="1"/>
  <c r="O19" i="12"/>
  <c r="C19" i="12" s="1"/>
  <c r="O26" i="12"/>
  <c r="C26" i="12" s="1"/>
  <c r="O29" i="12"/>
  <c r="C29" i="12" s="1"/>
  <c r="O23" i="12"/>
  <c r="C23" i="12" s="1"/>
  <c r="O28" i="12"/>
  <c r="C28" i="12" s="1"/>
  <c r="O22" i="12"/>
  <c r="C22" i="12" s="1"/>
  <c r="O20" i="12"/>
  <c r="C20" i="12" s="1"/>
  <c r="E29" i="12"/>
  <c r="E28" i="12"/>
  <c r="E26" i="12"/>
  <c r="E25" i="12"/>
  <c r="E19" i="12"/>
  <c r="E23" i="12"/>
  <c r="E22" i="12"/>
  <c r="E20" i="12"/>
  <c r="J19" i="11"/>
  <c r="J23" i="11"/>
  <c r="J26" i="11"/>
  <c r="J28" i="11"/>
  <c r="J20" i="11"/>
  <c r="J29" i="11"/>
  <c r="J25" i="11"/>
  <c r="J22" i="11"/>
  <c r="D29" i="11"/>
  <c r="D28" i="11"/>
  <c r="D26" i="11"/>
  <c r="D20" i="11"/>
  <c r="D25" i="11"/>
  <c r="D23" i="11"/>
  <c r="D19" i="11"/>
  <c r="D22" i="11"/>
  <c r="J26" i="12"/>
  <c r="J28" i="12"/>
  <c r="J20" i="12"/>
  <c r="J21" i="12" s="1"/>
  <c r="J29" i="12"/>
  <c r="J30" i="12" s="1"/>
  <c r="J19" i="12"/>
  <c r="J25" i="12"/>
  <c r="J22" i="12"/>
  <c r="J23" i="12"/>
  <c r="E29" i="11"/>
  <c r="E28" i="11"/>
  <c r="E26" i="11"/>
  <c r="E25" i="11"/>
  <c r="E20" i="11"/>
  <c r="E19" i="11"/>
  <c r="E23" i="11"/>
  <c r="E22" i="11"/>
  <c r="D29" i="12"/>
  <c r="D28" i="12"/>
  <c r="D20" i="12"/>
  <c r="D26" i="12"/>
  <c r="D25" i="12"/>
  <c r="D23" i="12"/>
  <c r="D22" i="12"/>
  <c r="D19" i="12"/>
  <c r="K29" i="12"/>
  <c r="K23" i="12"/>
  <c r="K28" i="12"/>
  <c r="K22" i="12"/>
  <c r="K20" i="12"/>
  <c r="K26" i="12"/>
  <c r="K25" i="12"/>
  <c r="K19" i="12"/>
  <c r="K26" i="11"/>
  <c r="K23" i="11"/>
  <c r="K19" i="11"/>
  <c r="K20" i="11"/>
  <c r="F20" i="12"/>
  <c r="F19" i="12"/>
  <c r="F23" i="12"/>
  <c r="F22" i="12"/>
  <c r="F26" i="12"/>
  <c r="F25" i="12"/>
  <c r="F29" i="12"/>
  <c r="F28" i="12"/>
  <c r="H26" i="12"/>
  <c r="H25" i="12"/>
  <c r="H29" i="12"/>
  <c r="H28" i="12"/>
  <c r="H23" i="12"/>
  <c r="H20" i="12"/>
  <c r="H19" i="12"/>
  <c r="H22" i="12"/>
  <c r="K22" i="11"/>
  <c r="F23" i="11"/>
  <c r="F26" i="11"/>
  <c r="F29" i="11"/>
  <c r="F20" i="11"/>
  <c r="F19" i="11"/>
  <c r="F22" i="11"/>
  <c r="F25" i="11"/>
  <c r="F28" i="11"/>
  <c r="H26" i="11"/>
  <c r="H25" i="11"/>
  <c r="H20" i="11"/>
  <c r="H19" i="11"/>
  <c r="H23" i="11"/>
  <c r="H22" i="11"/>
  <c r="H29" i="11"/>
  <c r="H28" i="11"/>
  <c r="K28" i="11"/>
  <c r="K29" i="11"/>
  <c r="K25" i="11"/>
  <c r="C24" i="11" l="1"/>
  <c r="C24" i="12"/>
  <c r="C30" i="11"/>
  <c r="C30" i="12"/>
  <c r="C27" i="12"/>
  <c r="C21" i="12"/>
  <c r="C21" i="11"/>
  <c r="C27" i="11"/>
  <c r="D21" i="12"/>
  <c r="D30" i="12"/>
  <c r="D24" i="12"/>
  <c r="D21" i="11"/>
  <c r="J27" i="12"/>
  <c r="D27" i="12"/>
  <c r="K24" i="12"/>
  <c r="K21" i="11"/>
  <c r="K30" i="12"/>
  <c r="L20" i="12"/>
  <c r="K21" i="12"/>
  <c r="J30" i="11"/>
  <c r="L20" i="11"/>
  <c r="J21" i="11"/>
  <c r="D24" i="11"/>
  <c r="K27" i="11"/>
  <c r="G19" i="11"/>
  <c r="K24" i="11"/>
  <c r="L29" i="11"/>
  <c r="G23" i="12"/>
  <c r="G20" i="12"/>
  <c r="F30" i="12"/>
  <c r="E24" i="12"/>
  <c r="G23" i="11"/>
  <c r="F27" i="11"/>
  <c r="G29" i="11"/>
  <c r="F24" i="11"/>
  <c r="E24" i="11"/>
  <c r="E27" i="12"/>
  <c r="F21" i="11"/>
  <c r="F24" i="12"/>
  <c r="G29" i="12"/>
  <c r="J27" i="11"/>
  <c r="F21" i="12"/>
  <c r="L26" i="11"/>
  <c r="G26" i="12"/>
  <c r="L22" i="12"/>
  <c r="H24" i="12"/>
  <c r="G19" i="12"/>
  <c r="L19" i="12"/>
  <c r="H21" i="12"/>
  <c r="L23" i="12"/>
  <c r="J24" i="11"/>
  <c r="J24" i="12"/>
  <c r="H30" i="12"/>
  <c r="L30" i="12" s="1"/>
  <c r="L28" i="12"/>
  <c r="E30" i="12"/>
  <c r="L29" i="12"/>
  <c r="K27" i="12"/>
  <c r="H27" i="12"/>
  <c r="L25" i="12"/>
  <c r="E30" i="11"/>
  <c r="G28" i="12"/>
  <c r="L26" i="12"/>
  <c r="E27" i="11"/>
  <c r="G25" i="12"/>
  <c r="F27" i="12"/>
  <c r="E21" i="12"/>
  <c r="G22" i="12"/>
  <c r="G22" i="11"/>
  <c r="L19" i="11"/>
  <c r="H21" i="11"/>
  <c r="G20" i="11"/>
  <c r="D27" i="11"/>
  <c r="D30" i="11"/>
  <c r="H27" i="11"/>
  <c r="L25" i="11"/>
  <c r="E21" i="11"/>
  <c r="K30" i="11"/>
  <c r="G26" i="11"/>
  <c r="L22" i="11"/>
  <c r="H24" i="11"/>
  <c r="L23" i="11"/>
  <c r="G25" i="11"/>
  <c r="F30" i="11"/>
  <c r="G28" i="11"/>
  <c r="L28" i="11"/>
  <c r="H30" i="11"/>
  <c r="L21" i="12" l="1"/>
  <c r="M20" i="12"/>
  <c r="L21" i="11"/>
  <c r="M20" i="11"/>
  <c r="M19" i="11"/>
  <c r="M29" i="11"/>
  <c r="G24" i="11"/>
  <c r="L27" i="12"/>
  <c r="M23" i="12"/>
  <c r="M23" i="11"/>
  <c r="L30" i="11"/>
  <c r="G30" i="11"/>
  <c r="L27" i="11"/>
  <c r="G21" i="12"/>
  <c r="M21" i="12" s="1"/>
  <c r="M26" i="12"/>
  <c r="M26" i="11"/>
  <c r="G24" i="12"/>
  <c r="G21" i="11"/>
  <c r="M29" i="12"/>
  <c r="M25" i="12"/>
  <c r="L24" i="12"/>
  <c r="G27" i="12"/>
  <c r="G30" i="12"/>
  <c r="M30" i="12" s="1"/>
  <c r="L24" i="11"/>
  <c r="M28" i="12"/>
  <c r="M22" i="12"/>
  <c r="M19" i="12"/>
  <c r="M28" i="11"/>
  <c r="M25" i="11"/>
  <c r="M22" i="11"/>
  <c r="G27" i="11"/>
  <c r="M21" i="11" l="1"/>
  <c r="M24" i="11"/>
  <c r="M27" i="11"/>
  <c r="M27" i="12"/>
  <c r="M24" i="12"/>
  <c r="M30" i="11"/>
  <c r="B48" i="10"/>
  <c r="B46" i="10"/>
  <c r="M45" i="10"/>
  <c r="M46" i="10" s="1"/>
  <c r="K20" i="10" s="1"/>
  <c r="K21" i="10" s="1"/>
  <c r="L45" i="10"/>
  <c r="L46" i="10" s="1"/>
  <c r="K45" i="10"/>
  <c r="K46" i="10" s="1"/>
  <c r="J45" i="10"/>
  <c r="J46" i="10" s="1"/>
  <c r="H45" i="10"/>
  <c r="H46" i="10" s="1"/>
  <c r="G45" i="10"/>
  <c r="G46" i="10" s="1"/>
  <c r="D45" i="10"/>
  <c r="D46" i="10" s="1"/>
  <c r="C45" i="10"/>
  <c r="C46" i="10" s="1"/>
  <c r="B45" i="10"/>
  <c r="M40" i="10"/>
  <c r="L40" i="10"/>
  <c r="J40" i="10"/>
  <c r="I40" i="10"/>
  <c r="M39" i="10"/>
  <c r="L39" i="10"/>
  <c r="J39" i="10"/>
  <c r="I39" i="10"/>
  <c r="M38" i="10"/>
  <c r="L38" i="10"/>
  <c r="J38" i="10"/>
  <c r="I38" i="10"/>
  <c r="M37" i="10"/>
  <c r="L37" i="10"/>
  <c r="J37" i="10"/>
  <c r="I37" i="10"/>
  <c r="M36" i="10"/>
  <c r="L36" i="10"/>
  <c r="J36" i="10"/>
  <c r="I36" i="10"/>
  <c r="F36" i="10"/>
  <c r="M35" i="10"/>
  <c r="L35" i="10"/>
  <c r="J35" i="10"/>
  <c r="I35" i="10"/>
  <c r="T29" i="10"/>
  <c r="S29" i="10"/>
  <c r="T28" i="10"/>
  <c r="S28" i="10"/>
  <c r="P28" i="10" s="1"/>
  <c r="T26" i="10"/>
  <c r="S26" i="10"/>
  <c r="T25" i="10"/>
  <c r="S25" i="10"/>
  <c r="P25" i="10" s="1"/>
  <c r="T23" i="10"/>
  <c r="S23" i="10"/>
  <c r="T22" i="10"/>
  <c r="S22" i="10"/>
  <c r="P22" i="10" s="1"/>
  <c r="I21" i="10"/>
  <c r="T20" i="10"/>
  <c r="S20" i="10"/>
  <c r="T19" i="10"/>
  <c r="S19" i="10"/>
  <c r="P19" i="10" s="1"/>
  <c r="L5" i="10"/>
  <c r="L4" i="10"/>
  <c r="C3" i="10"/>
  <c r="J30" i="9"/>
  <c r="K27" i="9"/>
  <c r="K24" i="9"/>
  <c r="I40" i="9"/>
  <c r="M39" i="9"/>
  <c r="L39" i="9"/>
  <c r="I39" i="9"/>
  <c r="M38" i="9"/>
  <c r="L38" i="9"/>
  <c r="I38" i="9"/>
  <c r="J37" i="9"/>
  <c r="I37" i="9"/>
  <c r="L36" i="9"/>
  <c r="J36" i="9"/>
  <c r="I36" i="9"/>
  <c r="F36" i="9"/>
  <c r="M36" i="9" s="1"/>
  <c r="M35" i="9"/>
  <c r="L35" i="9"/>
  <c r="J35" i="9"/>
  <c r="I35" i="9"/>
  <c r="G30" i="9"/>
  <c r="S29" i="9"/>
  <c r="R29" i="9"/>
  <c r="G29" i="9"/>
  <c r="S28" i="9"/>
  <c r="R28" i="9"/>
  <c r="G28" i="9"/>
  <c r="G27" i="9"/>
  <c r="S26" i="9"/>
  <c r="R26" i="9"/>
  <c r="G26" i="9"/>
  <c r="S25" i="9"/>
  <c r="R25" i="9"/>
  <c r="G25" i="9"/>
  <c r="G24" i="9"/>
  <c r="S23" i="9"/>
  <c r="R23" i="9"/>
  <c r="G23" i="9"/>
  <c r="S22" i="9"/>
  <c r="R22" i="9"/>
  <c r="G22" i="9"/>
  <c r="G21" i="9"/>
  <c r="S20" i="9"/>
  <c r="R20" i="9"/>
  <c r="G20" i="9"/>
  <c r="S19" i="9"/>
  <c r="R19" i="9"/>
  <c r="G19" i="9"/>
  <c r="L5" i="9"/>
  <c r="L4" i="9"/>
  <c r="C3" i="9"/>
  <c r="I40" i="8"/>
  <c r="M39" i="8"/>
  <c r="L39" i="8"/>
  <c r="I39" i="8"/>
  <c r="M38" i="8"/>
  <c r="L38" i="8"/>
  <c r="I38" i="8"/>
  <c r="J37" i="8"/>
  <c r="I37" i="8"/>
  <c r="M36" i="8"/>
  <c r="L36" i="8"/>
  <c r="J36" i="8"/>
  <c r="I36" i="8"/>
  <c r="F36" i="8"/>
  <c r="M35" i="8"/>
  <c r="L35" i="8"/>
  <c r="J35" i="8"/>
  <c r="I35" i="8"/>
  <c r="G30" i="8"/>
  <c r="S29" i="8"/>
  <c r="R29" i="8"/>
  <c r="G29" i="8"/>
  <c r="S28" i="8"/>
  <c r="R28" i="8"/>
  <c r="G28" i="8"/>
  <c r="G27" i="8"/>
  <c r="S26" i="8"/>
  <c r="R26" i="8"/>
  <c r="G26" i="8"/>
  <c r="S25" i="8"/>
  <c r="R25" i="8"/>
  <c r="G25" i="8"/>
  <c r="G24" i="8"/>
  <c r="S23" i="8"/>
  <c r="R23" i="8"/>
  <c r="G23" i="8"/>
  <c r="S22" i="8"/>
  <c r="R22" i="8"/>
  <c r="G22" i="8"/>
  <c r="G21" i="8"/>
  <c r="S20" i="8"/>
  <c r="R20" i="8"/>
  <c r="G20" i="8"/>
  <c r="S19" i="8"/>
  <c r="R19" i="8"/>
  <c r="G19" i="8"/>
  <c r="L5" i="8"/>
  <c r="L4" i="8"/>
  <c r="C3" i="8"/>
  <c r="I40" i="7"/>
  <c r="M39" i="7"/>
  <c r="L39" i="7"/>
  <c r="I39" i="7"/>
  <c r="M38" i="7"/>
  <c r="L38" i="7"/>
  <c r="I38" i="7"/>
  <c r="J37" i="7"/>
  <c r="I37" i="7"/>
  <c r="L36" i="7"/>
  <c r="J36" i="7"/>
  <c r="I36" i="7"/>
  <c r="F36" i="7"/>
  <c r="M36" i="7" s="1"/>
  <c r="M35" i="7"/>
  <c r="L35" i="7"/>
  <c r="J35" i="7"/>
  <c r="I35" i="7"/>
  <c r="G30" i="7"/>
  <c r="S29" i="7"/>
  <c r="R29" i="7"/>
  <c r="G29" i="7"/>
  <c r="S28" i="7"/>
  <c r="R28" i="7"/>
  <c r="G28" i="7"/>
  <c r="G27" i="7"/>
  <c r="S26" i="7"/>
  <c r="R26" i="7"/>
  <c r="G26" i="7"/>
  <c r="S25" i="7"/>
  <c r="R25" i="7"/>
  <c r="G25" i="7"/>
  <c r="G24" i="7"/>
  <c r="S23" i="7"/>
  <c r="R23" i="7"/>
  <c r="G23" i="7"/>
  <c r="S22" i="7"/>
  <c r="R22" i="7"/>
  <c r="G22" i="7"/>
  <c r="G21" i="7"/>
  <c r="S20" i="7"/>
  <c r="R20" i="7"/>
  <c r="G20" i="7"/>
  <c r="S19" i="7"/>
  <c r="R19" i="7"/>
  <c r="G19" i="7"/>
  <c r="P26" i="10" l="1"/>
  <c r="P23" i="10"/>
  <c r="P29" i="10"/>
  <c r="P20" i="10"/>
  <c r="O19" i="10"/>
  <c r="C19" i="10" s="1"/>
  <c r="O25" i="10"/>
  <c r="C25" i="10" s="1"/>
  <c r="O20" i="10"/>
  <c r="O29" i="10"/>
  <c r="C29" i="10" s="1"/>
  <c r="O23" i="10"/>
  <c r="C23" i="10" s="1"/>
  <c r="O28" i="10"/>
  <c r="C28" i="10" s="1"/>
  <c r="O22" i="10"/>
  <c r="C22" i="10" s="1"/>
  <c r="O26" i="10"/>
  <c r="C26" i="10" s="1"/>
  <c r="E29" i="10"/>
  <c r="E19" i="10"/>
  <c r="E25" i="10"/>
  <c r="E28" i="10"/>
  <c r="E20" i="10"/>
  <c r="E23" i="10"/>
  <c r="E26" i="10"/>
  <c r="E22" i="10"/>
  <c r="D22" i="10"/>
  <c r="D20" i="10"/>
  <c r="D26" i="10"/>
  <c r="D29" i="10"/>
  <c r="D28" i="10"/>
  <c r="D19" i="10"/>
  <c r="D25" i="10"/>
  <c r="D23" i="10"/>
  <c r="J28" i="10"/>
  <c r="J20" i="10"/>
  <c r="J29" i="10"/>
  <c r="J30" i="10" s="1"/>
  <c r="J25" i="10"/>
  <c r="J22" i="10"/>
  <c r="J19" i="10"/>
  <c r="J26" i="10"/>
  <c r="J27" i="10" s="1"/>
  <c r="J23" i="10"/>
  <c r="J24" i="10" s="1"/>
  <c r="K19" i="10"/>
  <c r="K23" i="10"/>
  <c r="K24" i="10" s="1"/>
  <c r="K25" i="10"/>
  <c r="K29" i="10"/>
  <c r="K30" i="10" s="1"/>
  <c r="K26" i="10"/>
  <c r="K27" i="10" s="1"/>
  <c r="F29" i="10"/>
  <c r="F30" i="10" s="1"/>
  <c r="F20" i="10"/>
  <c r="F28" i="10"/>
  <c r="F19" i="10"/>
  <c r="F23" i="10"/>
  <c r="F24" i="10" s="1"/>
  <c r="F22" i="10"/>
  <c r="F26" i="10"/>
  <c r="F27" i="10" s="1"/>
  <c r="F25" i="10"/>
  <c r="H28" i="10"/>
  <c r="H19" i="10"/>
  <c r="H29" i="10"/>
  <c r="H30" i="10" s="1"/>
  <c r="H26" i="10"/>
  <c r="H27" i="10" s="1"/>
  <c r="H25" i="10"/>
  <c r="H23" i="10"/>
  <c r="H24" i="10" s="1"/>
  <c r="H22" i="10"/>
  <c r="H20" i="10"/>
  <c r="J30" i="8"/>
  <c r="K24" i="7"/>
  <c r="K30" i="8"/>
  <c r="K28" i="10"/>
  <c r="J24" i="8"/>
  <c r="K24" i="8"/>
  <c r="K22" i="10"/>
  <c r="J30" i="7"/>
  <c r="L29" i="7"/>
  <c r="M29" i="7" s="1"/>
  <c r="L26" i="7"/>
  <c r="M26" i="7" s="1"/>
  <c r="J27" i="8"/>
  <c r="J24" i="9"/>
  <c r="K21" i="7"/>
  <c r="K27" i="8"/>
  <c r="J27" i="7"/>
  <c r="J27" i="9"/>
  <c r="J24" i="7"/>
  <c r="K30" i="7"/>
  <c r="K30" i="9"/>
  <c r="K27" i="7"/>
  <c r="L20" i="7"/>
  <c r="M20" i="7" s="1"/>
  <c r="J21" i="7"/>
  <c r="L26" i="8"/>
  <c r="M26" i="8" s="1"/>
  <c r="L23" i="8"/>
  <c r="M23" i="8" s="1"/>
  <c r="L25" i="7"/>
  <c r="M25" i="7" s="1"/>
  <c r="K21" i="8"/>
  <c r="L26" i="9"/>
  <c r="M26" i="9" s="1"/>
  <c r="L20" i="9"/>
  <c r="M20" i="9" s="1"/>
  <c r="L23" i="9"/>
  <c r="M23" i="9" s="1"/>
  <c r="L22" i="7"/>
  <c r="M22" i="7" s="1"/>
  <c r="L28" i="7"/>
  <c r="M28" i="7" s="1"/>
  <c r="L19" i="7"/>
  <c r="M19" i="7" s="1"/>
  <c r="L23" i="7"/>
  <c r="M23" i="7" s="1"/>
  <c r="K21" i="9"/>
  <c r="C20" i="10" l="1"/>
  <c r="C21" i="10" s="1"/>
  <c r="D21" i="10"/>
  <c r="L21" i="7"/>
  <c r="M21" i="7" s="1"/>
  <c r="L27" i="7"/>
  <c r="M27" i="7" s="1"/>
  <c r="L30" i="7"/>
  <c r="M30" i="7" s="1"/>
  <c r="L24" i="7"/>
  <c r="M24" i="7" s="1"/>
  <c r="F21" i="10"/>
  <c r="H21" i="10"/>
  <c r="G19" i="10"/>
  <c r="G25" i="10"/>
  <c r="G28" i="10"/>
  <c r="G22" i="10"/>
  <c r="G29" i="10"/>
  <c r="E30" i="10"/>
  <c r="E21" i="10"/>
  <c r="G23" i="10"/>
  <c r="G24" i="10" s="1"/>
  <c r="G26" i="10"/>
  <c r="D30" i="10"/>
  <c r="D24" i="10"/>
  <c r="J21" i="10"/>
  <c r="C24" i="10"/>
  <c r="C30" i="10"/>
  <c r="L22" i="10"/>
  <c r="D27" i="10"/>
  <c r="L23" i="10"/>
  <c r="L24" i="10" s="1"/>
  <c r="L19" i="10"/>
  <c r="L20" i="10"/>
  <c r="L21" i="10" s="1"/>
  <c r="L28" i="10"/>
  <c r="C27" i="10"/>
  <c r="E27" i="10"/>
  <c r="L29" i="10"/>
  <c r="L30" i="10" s="1"/>
  <c r="L25" i="10"/>
  <c r="E24" i="10"/>
  <c r="L26" i="10"/>
  <c r="L27" i="10" s="1"/>
  <c r="L24" i="9"/>
  <c r="M24" i="9" s="1"/>
  <c r="L22" i="9"/>
  <c r="M22" i="9" s="1"/>
  <c r="L30" i="9"/>
  <c r="M30" i="9" s="1"/>
  <c r="L28" i="9"/>
  <c r="M28" i="9" s="1"/>
  <c r="L27" i="8"/>
  <c r="M27" i="8" s="1"/>
  <c r="L25" i="8"/>
  <c r="M25" i="8" s="1"/>
  <c r="L27" i="9"/>
  <c r="M27" i="9" s="1"/>
  <c r="L25" i="9"/>
  <c r="M25" i="9" s="1"/>
  <c r="L29" i="8"/>
  <c r="M29" i="8" s="1"/>
  <c r="J21" i="9"/>
  <c r="L21" i="9" s="1"/>
  <c r="M21" i="9" s="1"/>
  <c r="L19" i="9"/>
  <c r="M19" i="9" s="1"/>
  <c r="L20" i="8"/>
  <c r="M20" i="8" s="1"/>
  <c r="L24" i="8"/>
  <c r="M24" i="8" s="1"/>
  <c r="L22" i="8"/>
  <c r="M22" i="8" s="1"/>
  <c r="J21" i="8"/>
  <c r="L21" i="8" s="1"/>
  <c r="M21" i="8" s="1"/>
  <c r="L19" i="8"/>
  <c r="M19" i="8" s="1"/>
  <c r="L30" i="8"/>
  <c r="M30" i="8" s="1"/>
  <c r="L28" i="8"/>
  <c r="M28" i="8" s="1"/>
  <c r="L29" i="9"/>
  <c r="M29" i="9" s="1"/>
  <c r="G20" i="10" l="1"/>
  <c r="G21" i="10" s="1"/>
  <c r="G27" i="10"/>
  <c r="G30" i="10"/>
  <c r="M20" i="10"/>
  <c r="M21" i="10" s="1"/>
  <c r="M25" i="10"/>
  <c r="M19" i="10"/>
  <c r="M23" i="10"/>
  <c r="M28" i="10"/>
  <c r="M26" i="10"/>
  <c r="M27" i="10" s="1"/>
  <c r="M22" i="10"/>
  <c r="M29" i="10"/>
  <c r="M42" i="1"/>
  <c r="L42" i="1"/>
  <c r="M39" i="1"/>
  <c r="L39" i="1"/>
  <c r="J42" i="1"/>
  <c r="I21" i="1"/>
  <c r="M24" i="10" l="1"/>
  <c r="M30" i="10"/>
  <c r="L143" i="3"/>
  <c r="L143" i="4"/>
  <c r="L142" i="3"/>
  <c r="L142" i="4"/>
  <c r="F143" i="3"/>
  <c r="G143" i="3" s="1"/>
  <c r="H143" i="3" s="1"/>
  <c r="I143" i="3" s="1"/>
  <c r="J143" i="3" s="1"/>
  <c r="M143" i="3" s="1"/>
  <c r="N143" i="3" s="1"/>
  <c r="F142" i="3"/>
  <c r="G142" i="3" s="1"/>
  <c r="H142" i="3" s="1"/>
  <c r="I142" i="3" s="1"/>
  <c r="J142" i="3" s="1"/>
  <c r="F143" i="4"/>
  <c r="G143" i="4" s="1"/>
  <c r="H143" i="4" s="1"/>
  <c r="I143" i="4" s="1"/>
  <c r="J143" i="4" s="1"/>
  <c r="M143" i="4" s="1"/>
  <c r="N143" i="4" s="1"/>
  <c r="F142" i="4"/>
  <c r="G142" i="4" s="1"/>
  <c r="H142" i="4" s="1"/>
  <c r="I142" i="4" s="1"/>
  <c r="J142" i="4" s="1"/>
  <c r="E143" i="3"/>
  <c r="E143" i="4"/>
  <c r="E142" i="3"/>
  <c r="E142" i="4"/>
  <c r="E110" i="4"/>
  <c r="H110" i="4"/>
  <c r="E111" i="4"/>
  <c r="H111" i="4"/>
  <c r="E110" i="3"/>
  <c r="H110" i="3"/>
  <c r="E111" i="3"/>
  <c r="H111" i="3"/>
  <c r="E41" i="3"/>
  <c r="E41" i="4"/>
  <c r="E39" i="3"/>
  <c r="E38" i="3"/>
  <c r="E37" i="3"/>
  <c r="E36" i="3"/>
  <c r="E35" i="3"/>
  <c r="E39" i="4"/>
  <c r="E38" i="4"/>
  <c r="E37" i="4"/>
  <c r="E36" i="4"/>
  <c r="E35" i="4"/>
  <c r="E34" i="3"/>
  <c r="E34" i="4"/>
  <c r="V8" i="3"/>
  <c r="U8" i="3"/>
  <c r="V8" i="4"/>
  <c r="U8" i="4"/>
  <c r="G141" i="3"/>
  <c r="F141" i="3"/>
  <c r="G141" i="4"/>
  <c r="F141" i="4"/>
  <c r="G114" i="3"/>
  <c r="F114" i="3"/>
  <c r="G114" i="4"/>
  <c r="F114" i="4"/>
  <c r="G109" i="3"/>
  <c r="F109" i="3"/>
  <c r="G109" i="4"/>
  <c r="F109" i="4"/>
  <c r="G105" i="3"/>
  <c r="F105" i="3"/>
  <c r="G105" i="4"/>
  <c r="F105" i="4"/>
  <c r="G101" i="3"/>
  <c r="F101" i="3"/>
  <c r="G101" i="4"/>
  <c r="F101" i="4"/>
  <c r="G96" i="3"/>
  <c r="F96" i="3"/>
  <c r="G96" i="4"/>
  <c r="F96" i="4"/>
  <c r="G80" i="3"/>
  <c r="F80" i="3"/>
  <c r="G80" i="4"/>
  <c r="F80" i="4"/>
  <c r="G65" i="3"/>
  <c r="F65" i="3"/>
  <c r="G65" i="4"/>
  <c r="F65" i="4"/>
  <c r="G44" i="3"/>
  <c r="F44" i="3"/>
  <c r="G44" i="4"/>
  <c r="F44" i="4"/>
  <c r="G29" i="3"/>
  <c r="F29" i="3"/>
  <c r="G29" i="4"/>
  <c r="F29" i="4"/>
  <c r="G17" i="3"/>
  <c r="F17" i="3"/>
  <c r="G17" i="4"/>
  <c r="F17" i="4"/>
  <c r="G11" i="3"/>
  <c r="F11" i="3"/>
  <c r="G11" i="4"/>
  <c r="F11" i="4"/>
  <c r="A20" i="3"/>
  <c r="A19" i="3"/>
  <c r="A18" i="3"/>
  <c r="C17" i="3"/>
  <c r="B17" i="3"/>
  <c r="A17" i="3"/>
  <c r="A20" i="4"/>
  <c r="A19" i="4"/>
  <c r="A18" i="4"/>
  <c r="M142" i="3" l="1"/>
  <c r="N142" i="3" s="1"/>
  <c r="M142" i="4"/>
  <c r="N142" i="4" s="1"/>
  <c r="W39" i="3" l="1"/>
  <c r="W40" i="3" s="1"/>
  <c r="W41" i="3" s="1"/>
  <c r="W42" i="3" s="1"/>
  <c r="W43" i="3" s="1"/>
  <c r="W44" i="3" s="1"/>
  <c r="W45" i="3" s="1"/>
  <c r="W46" i="3" s="1"/>
  <c r="W47" i="3" s="1"/>
  <c r="W48" i="3" s="1"/>
  <c r="W49" i="3" s="1"/>
  <c r="W50" i="3" s="1"/>
  <c r="W51" i="3" s="1"/>
  <c r="W52" i="3" s="1"/>
  <c r="W53" i="3" s="1"/>
  <c r="W54" i="3" s="1"/>
  <c r="W55" i="3" s="1"/>
  <c r="W56" i="3" s="1"/>
  <c r="W57" i="3" s="1"/>
  <c r="W58" i="3" s="1"/>
  <c r="W59" i="3" s="1"/>
  <c r="W60" i="3" s="1"/>
  <c r="W61" i="3" s="1"/>
  <c r="W62" i="3" s="1"/>
  <c r="W63" i="3" s="1"/>
  <c r="W64" i="3" s="1"/>
  <c r="W65" i="3" s="1"/>
  <c r="W66" i="3" s="1"/>
  <c r="W67" i="3" s="1"/>
  <c r="W68" i="3" s="1"/>
  <c r="W69" i="3" s="1"/>
  <c r="W70" i="3" s="1"/>
  <c r="W71" i="3" s="1"/>
  <c r="W72" i="3" s="1"/>
  <c r="W73" i="3" s="1"/>
  <c r="W74" i="3" s="1"/>
  <c r="W75" i="3" s="1"/>
  <c r="W76" i="3" s="1"/>
  <c r="W77" i="3" s="1"/>
  <c r="W78" i="3" s="1"/>
  <c r="W79" i="3" s="1"/>
  <c r="W80" i="3" s="1"/>
  <c r="W81" i="3" s="1"/>
  <c r="W82" i="3" s="1"/>
  <c r="W83" i="3" s="1"/>
  <c r="W84" i="3" s="1"/>
  <c r="W85" i="3" s="1"/>
  <c r="W86" i="3" s="1"/>
  <c r="W87" i="3" s="1"/>
  <c r="W88" i="3" s="1"/>
  <c r="W89" i="3" s="1"/>
  <c r="W90" i="3" s="1"/>
  <c r="W91" i="3" s="1"/>
  <c r="W92" i="3" s="1"/>
  <c r="W93" i="3" s="1"/>
  <c r="W94" i="3" s="1"/>
  <c r="W95" i="3" s="1"/>
  <c r="W96" i="3" s="1"/>
  <c r="W97" i="3" s="1"/>
  <c r="W98" i="3" s="1"/>
  <c r="W99" i="3" s="1"/>
  <c r="W100" i="3" s="1"/>
  <c r="W101" i="3" s="1"/>
  <c r="W102" i="3" s="1"/>
  <c r="W103" i="3" s="1"/>
  <c r="W104" i="3" s="1"/>
  <c r="W105" i="3" s="1"/>
  <c r="W106" i="3" s="1"/>
  <c r="W107" i="3" s="1"/>
  <c r="W39" i="4"/>
  <c r="W40" i="4" s="1"/>
  <c r="W41" i="4" s="1"/>
  <c r="W42" i="4" s="1"/>
  <c r="W43" i="4" s="1"/>
  <c r="W44" i="4" s="1"/>
  <c r="W45" i="4" s="1"/>
  <c r="W46" i="4" s="1"/>
  <c r="W47" i="4" s="1"/>
  <c r="W48" i="4" s="1"/>
  <c r="W49" i="4" s="1"/>
  <c r="W50" i="4" s="1"/>
  <c r="W51" i="4" s="1"/>
  <c r="W52" i="4" s="1"/>
  <c r="W53" i="4" s="1"/>
  <c r="W54" i="4" s="1"/>
  <c r="W55" i="4" s="1"/>
  <c r="W56" i="4" s="1"/>
  <c r="W57" i="4" s="1"/>
  <c r="W58" i="4" s="1"/>
  <c r="W59" i="4" s="1"/>
  <c r="W60" i="4" s="1"/>
  <c r="W61" i="4" s="1"/>
  <c r="W62" i="4" s="1"/>
  <c r="W63" i="4" s="1"/>
  <c r="W64" i="4" s="1"/>
  <c r="W65" i="4" s="1"/>
  <c r="W66" i="4" s="1"/>
  <c r="W67" i="4" s="1"/>
  <c r="W68" i="4" s="1"/>
  <c r="W69" i="4" s="1"/>
  <c r="W70" i="4" s="1"/>
  <c r="W71" i="4" s="1"/>
  <c r="W72" i="4" s="1"/>
  <c r="W73" i="4" s="1"/>
  <c r="W74" i="4" s="1"/>
  <c r="W75" i="4" s="1"/>
  <c r="W76" i="4" s="1"/>
  <c r="W77" i="4" s="1"/>
  <c r="W78" i="4" s="1"/>
  <c r="W79" i="4" s="1"/>
  <c r="W80" i="4" s="1"/>
  <c r="W81" i="4" s="1"/>
  <c r="W82" i="4" s="1"/>
  <c r="W83" i="4" s="1"/>
  <c r="W84" i="4" s="1"/>
  <c r="W85" i="4" s="1"/>
  <c r="W86" i="4" s="1"/>
  <c r="W87" i="4" s="1"/>
  <c r="W88" i="4" s="1"/>
  <c r="W89" i="4" s="1"/>
  <c r="W90" i="4" s="1"/>
  <c r="W91" i="4" s="1"/>
  <c r="W92" i="4" s="1"/>
  <c r="W93" i="4" s="1"/>
  <c r="W94" i="4" s="1"/>
  <c r="W95" i="4" s="1"/>
  <c r="W96" i="4" s="1"/>
  <c r="W97" i="4" s="1"/>
  <c r="W98" i="4" s="1"/>
  <c r="W99" i="4" s="1"/>
  <c r="W100" i="4" s="1"/>
  <c r="W101" i="4" s="1"/>
  <c r="W102" i="4" s="1"/>
  <c r="W103" i="4" s="1"/>
  <c r="W104" i="4" s="1"/>
  <c r="W105" i="4" s="1"/>
  <c r="W106" i="4" s="1"/>
  <c r="W107" i="4" s="1"/>
  <c r="A14" i="3"/>
  <c r="A13" i="3"/>
  <c r="A12" i="3"/>
  <c r="A14" i="4"/>
  <c r="A13" i="4"/>
  <c r="A12" i="4"/>
  <c r="M48" i="1" l="1"/>
  <c r="L48" i="1"/>
  <c r="K48" i="1"/>
  <c r="J48" i="1"/>
  <c r="H48" i="1"/>
  <c r="G48" i="1"/>
  <c r="D48" i="1"/>
  <c r="C48" i="1"/>
  <c r="O25" i="1" l="1"/>
  <c r="C25" i="1" s="1"/>
  <c r="O20" i="1"/>
  <c r="C20" i="1" s="1"/>
  <c r="C21" i="1" s="1"/>
  <c r="O23" i="1"/>
  <c r="C23" i="1" s="1"/>
  <c r="O29" i="1"/>
  <c r="C29" i="1" s="1"/>
  <c r="O28" i="1"/>
  <c r="C28" i="1" s="1"/>
  <c r="O22" i="1"/>
  <c r="C22" i="1" s="1"/>
  <c r="O26" i="1"/>
  <c r="C26" i="1" s="1"/>
  <c r="O19" i="1"/>
  <c r="C19" i="1" s="1"/>
  <c r="D23" i="1"/>
  <c r="D22" i="1"/>
  <c r="D20" i="1"/>
  <c r="D26" i="1"/>
  <c r="D29" i="1"/>
  <c r="D19" i="1"/>
  <c r="D25" i="1"/>
  <c r="D28" i="1"/>
  <c r="E29" i="1"/>
  <c r="E26" i="1"/>
  <c r="E23" i="1"/>
  <c r="E20" i="1"/>
  <c r="E28" i="1"/>
  <c r="E25" i="1"/>
  <c r="E22" i="1"/>
  <c r="E19" i="1"/>
  <c r="J25" i="1"/>
  <c r="J28" i="1"/>
  <c r="J23" i="1"/>
  <c r="J24" i="1" s="1"/>
  <c r="J29" i="1"/>
  <c r="J30" i="1" s="1"/>
  <c r="J26" i="1"/>
  <c r="J27" i="1" s="1"/>
  <c r="J22" i="1"/>
  <c r="J19" i="1"/>
  <c r="J20" i="1"/>
  <c r="H28" i="1"/>
  <c r="H25" i="1"/>
  <c r="H22" i="1"/>
  <c r="H19" i="1"/>
  <c r="H23" i="1"/>
  <c r="H24" i="1" s="1"/>
  <c r="H26" i="1"/>
  <c r="H27" i="1" s="1"/>
  <c r="H29" i="1"/>
  <c r="H30" i="1" s="1"/>
  <c r="H20" i="1"/>
  <c r="F22" i="1"/>
  <c r="F19" i="1"/>
  <c r="F25" i="1"/>
  <c r="F28" i="1"/>
  <c r="F26" i="1"/>
  <c r="F27" i="1" s="1"/>
  <c r="F23" i="1"/>
  <c r="F24" i="1" s="1"/>
  <c r="F20" i="1"/>
  <c r="F29" i="1"/>
  <c r="F30" i="1" s="1"/>
  <c r="K19" i="1"/>
  <c r="K28" i="1"/>
  <c r="K25" i="1"/>
  <c r="K22" i="1"/>
  <c r="K23" i="1"/>
  <c r="K24" i="1" s="1"/>
  <c r="K26" i="1"/>
  <c r="K27" i="1" s="1"/>
  <c r="K20" i="1"/>
  <c r="K29" i="1"/>
  <c r="K30" i="1" s="1"/>
  <c r="T29" i="1"/>
  <c r="T28" i="1"/>
  <c r="T26" i="1"/>
  <c r="T25" i="1"/>
  <c r="T23" i="1"/>
  <c r="T22" i="1"/>
  <c r="T20" i="1"/>
  <c r="T19" i="1"/>
  <c r="S29" i="1"/>
  <c r="S28" i="1"/>
  <c r="S26" i="1"/>
  <c r="S25" i="1"/>
  <c r="S23" i="1"/>
  <c r="S22" i="1"/>
  <c r="S20" i="1"/>
  <c r="S19" i="1"/>
  <c r="M41" i="1"/>
  <c r="M40" i="1"/>
  <c r="M37" i="1"/>
  <c r="L41" i="1"/>
  <c r="L40" i="1"/>
  <c r="L38" i="1"/>
  <c r="L37" i="1"/>
  <c r="J39" i="1"/>
  <c r="J38" i="1"/>
  <c r="J37" i="1"/>
  <c r="I42" i="1"/>
  <c r="I41" i="1"/>
  <c r="I40" i="1"/>
  <c r="I39" i="1"/>
  <c r="I38" i="1"/>
  <c r="I37" i="1"/>
  <c r="F38" i="1"/>
  <c r="M38" i="1" s="1"/>
  <c r="C27" i="1" l="1"/>
  <c r="E24" i="1"/>
  <c r="C30" i="1"/>
  <c r="C24" i="1"/>
  <c r="E30" i="1"/>
  <c r="D24" i="1"/>
  <c r="H21" i="1"/>
  <c r="D27" i="1"/>
  <c r="D30" i="1"/>
  <c r="E21" i="1"/>
  <c r="K21" i="1"/>
  <c r="G29" i="1"/>
  <c r="G30" i="1" s="1"/>
  <c r="G22" i="1"/>
  <c r="G25" i="1"/>
  <c r="E27" i="1"/>
  <c r="G23" i="1"/>
  <c r="G24" i="1" s="1"/>
  <c r="D21" i="1"/>
  <c r="F21" i="1"/>
  <c r="A111" i="3"/>
  <c r="A111" i="4"/>
  <c r="A110" i="3"/>
  <c r="A110" i="4"/>
  <c r="D77" i="3"/>
  <c r="E77" i="3" s="1"/>
  <c r="H77" i="3" s="1"/>
  <c r="B77" i="3"/>
  <c r="A77" i="3" s="1"/>
  <c r="D76" i="3"/>
  <c r="E76" i="3" s="1"/>
  <c r="H76" i="3" s="1"/>
  <c r="B76" i="3"/>
  <c r="A76" i="3" s="1"/>
  <c r="D75" i="3"/>
  <c r="E75" i="3" s="1"/>
  <c r="H75" i="3" s="1"/>
  <c r="B75" i="3"/>
  <c r="A75" i="3" s="1"/>
  <c r="D74" i="3"/>
  <c r="E74" i="3" s="1"/>
  <c r="H74" i="3" s="1"/>
  <c r="B74" i="3"/>
  <c r="A74" i="3" s="1"/>
  <c r="D73" i="3"/>
  <c r="E73" i="3" s="1"/>
  <c r="H73" i="3" s="1"/>
  <c r="B73" i="3"/>
  <c r="A73" i="3" s="1"/>
  <c r="D72" i="3"/>
  <c r="B72" i="3"/>
  <c r="A72" i="3" s="1"/>
  <c r="E71" i="3"/>
  <c r="H71" i="3" s="1"/>
  <c r="A71" i="3"/>
  <c r="E70" i="3"/>
  <c r="H70" i="3" s="1"/>
  <c r="A70" i="3"/>
  <c r="E69" i="3"/>
  <c r="H69" i="3" s="1"/>
  <c r="A69" i="3"/>
  <c r="E68" i="3"/>
  <c r="H68" i="3" s="1"/>
  <c r="A68" i="3"/>
  <c r="E67" i="3"/>
  <c r="H67" i="3" s="1"/>
  <c r="A67" i="3"/>
  <c r="E66" i="3"/>
  <c r="A66" i="3"/>
  <c r="D77" i="4"/>
  <c r="E77" i="4" s="1"/>
  <c r="H77" i="4" s="1"/>
  <c r="B77" i="4"/>
  <c r="A77" i="4" s="1"/>
  <c r="D76" i="4"/>
  <c r="E76" i="4" s="1"/>
  <c r="H76" i="4" s="1"/>
  <c r="B76" i="4"/>
  <c r="A76" i="4" s="1"/>
  <c r="D75" i="4"/>
  <c r="E75" i="4" s="1"/>
  <c r="H75" i="4" s="1"/>
  <c r="B75" i="4"/>
  <c r="A75" i="4" s="1"/>
  <c r="D74" i="4"/>
  <c r="E74" i="4" s="1"/>
  <c r="H74" i="4" s="1"/>
  <c r="B74" i="4"/>
  <c r="A74" i="4" s="1"/>
  <c r="D73" i="4"/>
  <c r="E73" i="4" s="1"/>
  <c r="H73" i="4" s="1"/>
  <c r="B73" i="4"/>
  <c r="A73" i="4" s="1"/>
  <c r="D72" i="4"/>
  <c r="E72" i="4" s="1"/>
  <c r="H72" i="4" s="1"/>
  <c r="B72" i="4"/>
  <c r="A72" i="4" s="1"/>
  <c r="E71" i="4"/>
  <c r="H71" i="4" s="1"/>
  <c r="A71" i="4"/>
  <c r="E70" i="4"/>
  <c r="H70" i="4" s="1"/>
  <c r="A70" i="4"/>
  <c r="E69" i="4"/>
  <c r="H69" i="4" s="1"/>
  <c r="A69" i="4"/>
  <c r="E68" i="4"/>
  <c r="H68" i="4" s="1"/>
  <c r="A68" i="4"/>
  <c r="E67" i="4"/>
  <c r="H67" i="4" s="1"/>
  <c r="A67" i="4"/>
  <c r="E66" i="4"/>
  <c r="H66" i="4" s="1"/>
  <c r="A66" i="4"/>
  <c r="A53" i="3"/>
  <c r="A52" i="3"/>
  <c r="A51" i="3"/>
  <c r="A50" i="3"/>
  <c r="A49" i="3"/>
  <c r="A48" i="3"/>
  <c r="A47" i="3"/>
  <c r="A46" i="3"/>
  <c r="A45" i="3"/>
  <c r="A53" i="4"/>
  <c r="A52" i="4"/>
  <c r="A51" i="4"/>
  <c r="A50" i="4"/>
  <c r="A49" i="4"/>
  <c r="A48" i="4"/>
  <c r="A47" i="4"/>
  <c r="A46" i="4"/>
  <c r="A45" i="4"/>
  <c r="B62" i="3"/>
  <c r="A62" i="3" s="1"/>
  <c r="B61" i="3"/>
  <c r="A61" i="3" s="1"/>
  <c r="B60" i="3"/>
  <c r="A60" i="3" s="1"/>
  <c r="B59" i="3"/>
  <c r="A59" i="3" s="1"/>
  <c r="B58" i="3"/>
  <c r="A58" i="3" s="1"/>
  <c r="B57" i="3"/>
  <c r="A57" i="3" s="1"/>
  <c r="B56" i="3"/>
  <c r="A56" i="3" s="1"/>
  <c r="B55" i="3"/>
  <c r="A55" i="3" s="1"/>
  <c r="B54" i="3"/>
  <c r="A54" i="3" s="1"/>
  <c r="B62" i="4"/>
  <c r="A62" i="4" s="1"/>
  <c r="B61" i="4"/>
  <c r="A61" i="4" s="1"/>
  <c r="B60" i="4"/>
  <c r="A60" i="4" s="1"/>
  <c r="B59" i="4"/>
  <c r="A59" i="4" s="1"/>
  <c r="B58" i="4"/>
  <c r="A58" i="4" s="1"/>
  <c r="B57" i="4"/>
  <c r="A57" i="4" s="1"/>
  <c r="B56" i="4"/>
  <c r="A56" i="4" s="1"/>
  <c r="B55" i="4"/>
  <c r="A55" i="4" s="1"/>
  <c r="B54" i="4"/>
  <c r="A54" i="4" s="1"/>
  <c r="W8" i="3"/>
  <c r="AC8" i="4"/>
  <c r="AB8" i="4"/>
  <c r="AA8" i="4"/>
  <c r="Z8" i="4"/>
  <c r="Y8" i="4"/>
  <c r="X8" i="4"/>
  <c r="W8" i="4"/>
  <c r="T8" i="4"/>
  <c r="S8" i="4"/>
  <c r="H11" i="3"/>
  <c r="N11" i="4"/>
  <c r="M11" i="4"/>
  <c r="L11" i="4"/>
  <c r="K11" i="4"/>
  <c r="J11" i="4"/>
  <c r="I11" i="4"/>
  <c r="H11" i="4"/>
  <c r="E11" i="4"/>
  <c r="D11" i="4"/>
  <c r="E72" i="3" l="1"/>
  <c r="F72" i="3"/>
  <c r="H66" i="3"/>
  <c r="G66" i="3"/>
  <c r="G28" i="1"/>
  <c r="G26" i="1"/>
  <c r="G27" i="1" s="1"/>
  <c r="D29" i="4"/>
  <c r="D44" i="4" s="1"/>
  <c r="D65" i="4" s="1"/>
  <c r="D80" i="4" s="1"/>
  <c r="D96" i="4" s="1"/>
  <c r="D101" i="4" s="1"/>
  <c r="D105" i="4" s="1"/>
  <c r="D109" i="4" s="1"/>
  <c r="D114" i="4" s="1"/>
  <c r="D141" i="4" s="1"/>
  <c r="D17" i="4"/>
  <c r="L29" i="4"/>
  <c r="L44" i="4" s="1"/>
  <c r="L65" i="4" s="1"/>
  <c r="L80" i="4" s="1"/>
  <c r="L96" i="4" s="1"/>
  <c r="L101" i="4" s="1"/>
  <c r="L105" i="4" s="1"/>
  <c r="L109" i="4" s="1"/>
  <c r="L114" i="4" s="1"/>
  <c r="L141" i="4" s="1"/>
  <c r="L17" i="4"/>
  <c r="N29" i="4"/>
  <c r="N44" i="4" s="1"/>
  <c r="N65" i="4" s="1"/>
  <c r="N80" i="4" s="1"/>
  <c r="N96" i="4" s="1"/>
  <c r="N101" i="4" s="1"/>
  <c r="N105" i="4" s="1"/>
  <c r="N109" i="4" s="1"/>
  <c r="N114" i="4" s="1"/>
  <c r="N141" i="4" s="1"/>
  <c r="N17" i="4"/>
  <c r="M29" i="4"/>
  <c r="M44" i="4" s="1"/>
  <c r="M65" i="4" s="1"/>
  <c r="M80" i="4" s="1"/>
  <c r="M96" i="4" s="1"/>
  <c r="M101" i="4" s="1"/>
  <c r="M105" i="4" s="1"/>
  <c r="M109" i="4" s="1"/>
  <c r="M114" i="4" s="1"/>
  <c r="M141" i="4" s="1"/>
  <c r="M17" i="4"/>
  <c r="E29" i="4"/>
  <c r="E44" i="4" s="1"/>
  <c r="E65" i="4" s="1"/>
  <c r="E80" i="4" s="1"/>
  <c r="E96" i="4" s="1"/>
  <c r="E101" i="4" s="1"/>
  <c r="E105" i="4" s="1"/>
  <c r="E109" i="4" s="1"/>
  <c r="E114" i="4" s="1"/>
  <c r="E141" i="4" s="1"/>
  <c r="E17" i="4"/>
  <c r="H29" i="4"/>
  <c r="H44" i="4" s="1"/>
  <c r="H65" i="4" s="1"/>
  <c r="H80" i="4" s="1"/>
  <c r="H96" i="4" s="1"/>
  <c r="H101" i="4" s="1"/>
  <c r="H105" i="4" s="1"/>
  <c r="H109" i="4" s="1"/>
  <c r="H114" i="4" s="1"/>
  <c r="H141" i="4" s="1"/>
  <c r="H17" i="4"/>
  <c r="K29" i="4"/>
  <c r="K44" i="4" s="1"/>
  <c r="K65" i="4" s="1"/>
  <c r="K80" i="4" s="1"/>
  <c r="K96" i="4" s="1"/>
  <c r="K101" i="4" s="1"/>
  <c r="K105" i="4" s="1"/>
  <c r="K109" i="4" s="1"/>
  <c r="K114" i="4" s="1"/>
  <c r="K141" i="4" s="1"/>
  <c r="K17" i="4"/>
  <c r="I29" i="4"/>
  <c r="I44" i="4" s="1"/>
  <c r="I65" i="4" s="1"/>
  <c r="I80" i="4" s="1"/>
  <c r="I96" i="4" s="1"/>
  <c r="I101" i="4" s="1"/>
  <c r="I105" i="4" s="1"/>
  <c r="I109" i="4" s="1"/>
  <c r="I114" i="4" s="1"/>
  <c r="I141" i="4" s="1"/>
  <c r="I17" i="4"/>
  <c r="H29" i="3"/>
  <c r="H44" i="3" s="1"/>
  <c r="H65" i="3" s="1"/>
  <c r="H80" i="3" s="1"/>
  <c r="H96" i="3" s="1"/>
  <c r="H101" i="3" s="1"/>
  <c r="H105" i="3" s="1"/>
  <c r="H109" i="3" s="1"/>
  <c r="H114" i="3" s="1"/>
  <c r="H141" i="3" s="1"/>
  <c r="H17" i="3"/>
  <c r="J29" i="4"/>
  <c r="J44" i="4" s="1"/>
  <c r="J65" i="4" s="1"/>
  <c r="J80" i="4" s="1"/>
  <c r="J96" i="4" s="1"/>
  <c r="J101" i="4" s="1"/>
  <c r="J105" i="4" s="1"/>
  <c r="J109" i="4" s="1"/>
  <c r="J114" i="4" s="1"/>
  <c r="J141" i="4" s="1"/>
  <c r="J17" i="4"/>
  <c r="R8" i="3"/>
  <c r="P8" i="3"/>
  <c r="P7" i="3"/>
  <c r="A141" i="3"/>
  <c r="A140" i="3"/>
  <c r="C114" i="3"/>
  <c r="A114" i="3"/>
  <c r="A113" i="3"/>
  <c r="A109" i="3"/>
  <c r="A108" i="3"/>
  <c r="C109" i="3"/>
  <c r="A105" i="3"/>
  <c r="A104" i="3"/>
  <c r="A101" i="3"/>
  <c r="A100" i="3"/>
  <c r="C96" i="3"/>
  <c r="A96" i="3"/>
  <c r="A95" i="3"/>
  <c r="C80" i="3"/>
  <c r="A80" i="3"/>
  <c r="A79" i="3"/>
  <c r="C65" i="3"/>
  <c r="B65" i="3"/>
  <c r="A65" i="3"/>
  <c r="A64" i="3"/>
  <c r="C44" i="3"/>
  <c r="B44" i="3"/>
  <c r="A44" i="3"/>
  <c r="A43" i="3"/>
  <c r="C29" i="3"/>
  <c r="A29" i="3"/>
  <c r="A28" i="3"/>
  <c r="C25" i="3"/>
  <c r="B25" i="3"/>
  <c r="A25" i="3"/>
  <c r="N25" i="3"/>
  <c r="M25" i="3"/>
  <c r="L25" i="3"/>
  <c r="K25" i="3"/>
  <c r="J25" i="3"/>
  <c r="I25" i="3"/>
  <c r="N24" i="3"/>
  <c r="M24" i="3"/>
  <c r="L24" i="3"/>
  <c r="K24" i="3"/>
  <c r="J24" i="3"/>
  <c r="I24" i="3"/>
  <c r="M23" i="3"/>
  <c r="K23" i="3"/>
  <c r="J23" i="3"/>
  <c r="I23" i="3"/>
  <c r="H25" i="3"/>
  <c r="H24" i="3"/>
  <c r="D25" i="3"/>
  <c r="D24" i="3"/>
  <c r="D23" i="3"/>
  <c r="A24" i="3"/>
  <c r="A22" i="3"/>
  <c r="C11" i="3"/>
  <c r="B11" i="3"/>
  <c r="A11" i="3"/>
  <c r="A10" i="3"/>
  <c r="N8" i="3"/>
  <c r="M8" i="3"/>
  <c r="L8" i="3"/>
  <c r="K8" i="3"/>
  <c r="J8" i="3"/>
  <c r="I8" i="3"/>
  <c r="A7" i="3"/>
  <c r="C5" i="3"/>
  <c r="B5" i="3"/>
  <c r="C4" i="3"/>
  <c r="B4" i="3"/>
  <c r="A2" i="3"/>
  <c r="A1" i="3"/>
  <c r="H72" i="3" l="1"/>
  <c r="G72" i="3"/>
  <c r="J21" i="1"/>
  <c r="M11" i="3"/>
  <c r="AB8" i="3"/>
  <c r="K11" i="3"/>
  <c r="Z8" i="3"/>
  <c r="N11" i="3"/>
  <c r="AC8" i="3"/>
  <c r="L11" i="3"/>
  <c r="AA8" i="3"/>
  <c r="D11" i="3"/>
  <c r="S8" i="3"/>
  <c r="E11" i="3"/>
  <c r="T8" i="3"/>
  <c r="I11" i="3"/>
  <c r="X8" i="3"/>
  <c r="J11" i="3"/>
  <c r="Y8" i="3"/>
  <c r="A41" i="4"/>
  <c r="A40" i="4"/>
  <c r="A39" i="4"/>
  <c r="A38" i="4"/>
  <c r="A37" i="4"/>
  <c r="A36" i="4"/>
  <c r="A35" i="4"/>
  <c r="A34" i="4"/>
  <c r="A33" i="4"/>
  <c r="A32" i="4"/>
  <c r="A31" i="4"/>
  <c r="A30" i="4"/>
  <c r="A41" i="3"/>
  <c r="A40" i="3"/>
  <c r="A39" i="3"/>
  <c r="A38" i="3"/>
  <c r="A37" i="3"/>
  <c r="A36" i="3"/>
  <c r="A35" i="3"/>
  <c r="A34" i="3"/>
  <c r="A33" i="3"/>
  <c r="A32" i="3"/>
  <c r="A31" i="3"/>
  <c r="A30" i="3"/>
  <c r="D29" i="3" l="1"/>
  <c r="D44" i="3" s="1"/>
  <c r="D65" i="3" s="1"/>
  <c r="D80" i="3" s="1"/>
  <c r="D96" i="3" s="1"/>
  <c r="D101" i="3" s="1"/>
  <c r="D105" i="3" s="1"/>
  <c r="D109" i="3" s="1"/>
  <c r="D114" i="3" s="1"/>
  <c r="D141" i="3" s="1"/>
  <c r="D17" i="3"/>
  <c r="E29" i="3"/>
  <c r="E44" i="3" s="1"/>
  <c r="E65" i="3" s="1"/>
  <c r="E80" i="3" s="1"/>
  <c r="E96" i="3" s="1"/>
  <c r="E101" i="3" s="1"/>
  <c r="E105" i="3" s="1"/>
  <c r="E109" i="3" s="1"/>
  <c r="E114" i="3" s="1"/>
  <c r="E141" i="3" s="1"/>
  <c r="E17" i="3"/>
  <c r="I29" i="3"/>
  <c r="I44" i="3" s="1"/>
  <c r="I65" i="3" s="1"/>
  <c r="I80" i="3" s="1"/>
  <c r="I96" i="3" s="1"/>
  <c r="I101" i="3" s="1"/>
  <c r="I105" i="3" s="1"/>
  <c r="I109" i="3" s="1"/>
  <c r="I114" i="3" s="1"/>
  <c r="I141" i="3" s="1"/>
  <c r="I17" i="3"/>
  <c r="L29" i="3"/>
  <c r="L44" i="3" s="1"/>
  <c r="L65" i="3" s="1"/>
  <c r="L80" i="3" s="1"/>
  <c r="L96" i="3" s="1"/>
  <c r="L101" i="3" s="1"/>
  <c r="L105" i="3" s="1"/>
  <c r="L109" i="3" s="1"/>
  <c r="L114" i="3" s="1"/>
  <c r="L141" i="3" s="1"/>
  <c r="L17" i="3"/>
  <c r="M29" i="3"/>
  <c r="M44" i="3" s="1"/>
  <c r="M65" i="3" s="1"/>
  <c r="M80" i="3" s="1"/>
  <c r="M96" i="3" s="1"/>
  <c r="M101" i="3" s="1"/>
  <c r="M105" i="3" s="1"/>
  <c r="M109" i="3" s="1"/>
  <c r="M114" i="3" s="1"/>
  <c r="M141" i="3" s="1"/>
  <c r="M17" i="3"/>
  <c r="N29" i="3"/>
  <c r="N44" i="3" s="1"/>
  <c r="N65" i="3" s="1"/>
  <c r="N80" i="3" s="1"/>
  <c r="N96" i="3" s="1"/>
  <c r="N101" i="3" s="1"/>
  <c r="N105" i="3" s="1"/>
  <c r="N109" i="3" s="1"/>
  <c r="N114" i="3" s="1"/>
  <c r="N141" i="3" s="1"/>
  <c r="N17" i="3"/>
  <c r="J29" i="3"/>
  <c r="J44" i="3" s="1"/>
  <c r="J65" i="3" s="1"/>
  <c r="J80" i="3" s="1"/>
  <c r="J96" i="3" s="1"/>
  <c r="J101" i="3" s="1"/>
  <c r="J105" i="3" s="1"/>
  <c r="J109" i="3" s="1"/>
  <c r="J114" i="3" s="1"/>
  <c r="J141" i="3" s="1"/>
  <c r="J17" i="3"/>
  <c r="K29" i="3"/>
  <c r="K44" i="3" s="1"/>
  <c r="K65" i="3" s="1"/>
  <c r="K80" i="3" s="1"/>
  <c r="K96" i="3" s="1"/>
  <c r="K101" i="3" s="1"/>
  <c r="K105" i="3" s="1"/>
  <c r="K109" i="3" s="1"/>
  <c r="K114" i="3" s="1"/>
  <c r="K141" i="3" s="1"/>
  <c r="K17" i="3"/>
  <c r="L29" i="1" l="1"/>
  <c r="L30" i="1" s="1"/>
  <c r="L28" i="1"/>
  <c r="L26" i="1"/>
  <c r="L27" i="1" s="1"/>
  <c r="L25" i="1"/>
  <c r="M25" i="1" s="1"/>
  <c r="L23" i="1"/>
  <c r="L24" i="1" s="1"/>
  <c r="L22" i="1"/>
  <c r="L20" i="1"/>
  <c r="L21" i="1" s="1"/>
  <c r="G20" i="1"/>
  <c r="G21" i="1" s="1"/>
  <c r="L19" i="1"/>
  <c r="G19" i="1"/>
  <c r="M22" i="1" l="1"/>
  <c r="M26" i="1"/>
  <c r="M27" i="1" s="1"/>
  <c r="M29" i="1"/>
  <c r="M30" i="1" s="1"/>
  <c r="M20" i="1"/>
  <c r="M21" i="1" s="1"/>
  <c r="M19" i="1"/>
  <c r="M23" i="1"/>
  <c r="M24" i="1" s="1"/>
  <c r="M28" i="1"/>
</calcChain>
</file>

<file path=xl/sharedStrings.xml><?xml version="1.0" encoding="utf-8"?>
<sst xmlns="http://schemas.openxmlformats.org/spreadsheetml/2006/main" count="867" uniqueCount="172">
  <si>
    <t>Company Name:</t>
  </si>
  <si>
    <t>Implementation Dates (D/M/Y)</t>
  </si>
  <si>
    <t xml:space="preserve">New Business:  </t>
  </si>
  <si>
    <t xml:space="preserve">Renewals:  </t>
  </si>
  <si>
    <t>Coverages:</t>
  </si>
  <si>
    <t>Liability and END 44 $1,000,000 Limit</t>
  </si>
  <si>
    <t>Accident Benefits - Basic</t>
  </si>
  <si>
    <t>Collision $500 Deductible</t>
  </si>
  <si>
    <t>Bodily Injury*</t>
  </si>
  <si>
    <t>Property Damage*</t>
  </si>
  <si>
    <t>Uninsured Auto</t>
  </si>
  <si>
    <t xml:space="preserve">Total Mandatory Coverages         </t>
  </si>
  <si>
    <t>Accident Benefits</t>
  </si>
  <si>
    <t>END 44</t>
  </si>
  <si>
    <t>Collision</t>
  </si>
  <si>
    <t>Comprehensive</t>
  </si>
  <si>
    <t xml:space="preserve">Total Optional Coverages        </t>
  </si>
  <si>
    <t>Total of Mandatory and Optional</t>
  </si>
  <si>
    <t>Current</t>
  </si>
  <si>
    <t>Proposed</t>
  </si>
  <si>
    <t>% +/- to Current Rates</t>
  </si>
  <si>
    <t/>
  </si>
  <si>
    <t>* Form part of Third Party Liability. If there is no break-down, put TPL under Bodily Injury and include Health Levy, if applicable.</t>
  </si>
  <si>
    <r>
      <t xml:space="preserve">Classification Treatment: </t>
    </r>
    <r>
      <rPr>
        <sz val="12"/>
        <rFont val="Arial"/>
        <family val="2"/>
      </rPr>
      <t>By operator, specify class, driving record, rate group, etc., and the % amount of any applicable discounts or surcharges.</t>
    </r>
  </si>
  <si>
    <t>Current:</t>
  </si>
  <si>
    <t>Proposed:</t>
  </si>
  <si>
    <t>Male, Age 45</t>
  </si>
  <si>
    <t>No driver training</t>
  </si>
  <si>
    <t>Licensed 25 years, Appropriate class license</t>
  </si>
  <si>
    <t>Licensed 20 years, Appropriate class license</t>
  </si>
  <si>
    <t>Statistical Territory</t>
  </si>
  <si>
    <t>DCPD</t>
  </si>
  <si>
    <t>004</t>
  </si>
  <si>
    <t>005</t>
  </si>
  <si>
    <t>006</t>
  </si>
  <si>
    <t>007</t>
  </si>
  <si>
    <t>Taxi - Profile 1:</t>
  </si>
  <si>
    <t xml:space="preserve">Operator 1 (Owner): </t>
  </si>
  <si>
    <t>Insured with current insurer 2 years</t>
  </si>
  <si>
    <t>Used as taxi, annual mileage 120 000 km, shared equally between drivers</t>
  </si>
  <si>
    <t>1 AF 2 years ago</t>
  </si>
  <si>
    <t>2 minor convictions in the past 3 years</t>
  </si>
  <si>
    <t>2012 Chevrolet Impala LS V6 4DR</t>
  </si>
  <si>
    <t xml:space="preserve">List price: $28,035 </t>
  </si>
  <si>
    <t>Taxi - Profile 2:</t>
  </si>
  <si>
    <t xml:space="preserve">Operator 1 (Non-Owner): </t>
  </si>
  <si>
    <t xml:space="preserve">Male, Age 40 </t>
  </si>
  <si>
    <t>Used as limousine, not for airport use, annual mileage 90 000 km</t>
  </si>
  <si>
    <t>No AF accidents</t>
  </si>
  <si>
    <t>No convictions</t>
  </si>
  <si>
    <t>2013 Toyota Camry LE 4DR</t>
  </si>
  <si>
    <t>List price: $23,700</t>
  </si>
  <si>
    <t>Male, Age 30</t>
  </si>
  <si>
    <t>Operator 2 (Non-Owner):</t>
  </si>
  <si>
    <t>Licensed 12 years, Class 5 license/G in Ontario</t>
  </si>
  <si>
    <t>3 minor convictions in the past 3 years</t>
  </si>
  <si>
    <t>DCPD - $0 Deductible</t>
  </si>
  <si>
    <t xml:space="preserve">Comprehensive $250 Deductible </t>
  </si>
  <si>
    <t>Facility Association</t>
  </si>
  <si>
    <t>100 days post approval</t>
  </si>
  <si>
    <t>Base Rates &amp; Differentials</t>
  </si>
  <si>
    <t>Jurisdiction:</t>
  </si>
  <si>
    <t>Vehicle Class:</t>
  </si>
  <si>
    <t>Coverage Index</t>
  </si>
  <si>
    <t>Rate Group</t>
  </si>
  <si>
    <t>AccBen</t>
  </si>
  <si>
    <t>UA</t>
  </si>
  <si>
    <t>UM</t>
  </si>
  <si>
    <t>CL</t>
  </si>
  <si>
    <t>CM</t>
  </si>
  <si>
    <t>SP</t>
  </si>
  <si>
    <t>Identifier (ID)</t>
  </si>
  <si>
    <t>Base Rates</t>
  </si>
  <si>
    <t>TERR</t>
  </si>
  <si>
    <t>U/R</t>
  </si>
  <si>
    <t>U</t>
  </si>
  <si>
    <t>R</t>
  </si>
  <si>
    <t>OPTIONAL BENEFITS</t>
  </si>
  <si>
    <t>Caregiver ,</t>
  </si>
  <si>
    <t>Med Rehab</t>
  </si>
  <si>
    <t>Catastropic</t>
  </si>
  <si>
    <t>OPCF 48</t>
  </si>
  <si>
    <t>Income Replacement Limit</t>
  </si>
  <si>
    <t>Housekeeping</t>
  </si>
  <si>
    <t>Death &amp;</t>
  </si>
  <si>
    <t>&amp; Att Care</t>
  </si>
  <si>
    <t>Impairment</t>
  </si>
  <si>
    <t>Dependant</t>
  </si>
  <si>
    <t>Tort Ded.</t>
  </si>
  <si>
    <t>Index'n</t>
  </si>
  <si>
    <t>$600</t>
  </si>
  <si>
    <t>$800</t>
  </si>
  <si>
    <t>$1000</t>
  </si>
  <si>
    <t>&amp; Home Maint.</t>
  </si>
  <si>
    <t>Funeral</t>
  </si>
  <si>
    <t>to $130K</t>
  </si>
  <si>
    <t>to $1.0M</t>
  </si>
  <si>
    <t>Benefit $1.0M</t>
  </si>
  <si>
    <t>Care</t>
  </si>
  <si>
    <t>Offset</t>
  </si>
  <si>
    <t>Factor</t>
  </si>
  <si>
    <t>Limit</t>
  </si>
  <si>
    <t>Limit $</t>
  </si>
  <si>
    <t>CLASS</t>
  </si>
  <si>
    <t>Class</t>
  </si>
  <si>
    <t>Driving Record</t>
  </si>
  <si>
    <t>DR</t>
  </si>
  <si>
    <t>Deductible</t>
  </si>
  <si>
    <t>Deductible $</t>
  </si>
  <si>
    <t>2500+</t>
  </si>
  <si>
    <t>Trailer Number</t>
  </si>
  <si>
    <t>Type</t>
  </si>
  <si>
    <t>All</t>
  </si>
  <si>
    <t>All Trailers that could be used at any one time</t>
  </si>
  <si>
    <t>Other</t>
  </si>
  <si>
    <t>All Other Trailers</t>
  </si>
  <si>
    <t>Outside Province Exposure Surcharge</t>
  </si>
  <si>
    <t>% outside prov</t>
  </si>
  <si>
    <t>U.S. EXPOSURE FACTORS</t>
  </si>
  <si>
    <t>US Expo</t>
  </si>
  <si>
    <t>DISCOUNTS</t>
  </si>
  <si>
    <t>Discount Type</t>
  </si>
  <si>
    <t>Winter Tires</t>
  </si>
  <si>
    <t>Special Use Factors</t>
  </si>
  <si>
    <t>Additional</t>
  </si>
  <si>
    <t>+1</t>
  </si>
  <si>
    <t>Owner/Operator</t>
  </si>
  <si>
    <t>Owner</t>
  </si>
  <si>
    <t>Newfoundland &amp; Labrador</t>
  </si>
  <si>
    <t>01</t>
  </si>
  <si>
    <t>02</t>
  </si>
  <si>
    <t>03</t>
  </si>
  <si>
    <t>05</t>
  </si>
  <si>
    <t>07</t>
  </si>
  <si>
    <t>10</t>
  </si>
  <si>
    <t>11</t>
  </si>
  <si>
    <t>12</t>
  </si>
  <si>
    <t>13</t>
  </si>
  <si>
    <t>Clean Driver Disc't</t>
  </si>
  <si>
    <t>Coll Deductible</t>
  </si>
  <si>
    <t>Comp Deductible</t>
  </si>
  <si>
    <t>Conviction s/c</t>
  </si>
  <si>
    <t>Collision Rate Group</t>
  </si>
  <si>
    <t>Claim s/c</t>
  </si>
  <si>
    <t>Comprehensive Rate Group</t>
  </si>
  <si>
    <t>Clean Driver Discount</t>
  </si>
  <si>
    <t>Terr</t>
  </si>
  <si>
    <t>cov:</t>
  </si>
  <si>
    <t>cov_index:</t>
  </si>
  <si>
    <t>veh code:</t>
  </si>
  <si>
    <t>Note: $500 deductible for Comprehensive due to FA minimum deductible. (Rule 301)</t>
  </si>
  <si>
    <t>Multiplier</t>
  </si>
  <si>
    <t>RHBI</t>
  </si>
  <si>
    <t>RHPD</t>
  </si>
  <si>
    <t>PHBI</t>
  </si>
  <si>
    <t>PHPD</t>
  </si>
  <si>
    <t>Owner Factor</t>
  </si>
  <si>
    <t>DCPD Deductible</t>
  </si>
  <si>
    <t>DCPD Rate Group</t>
  </si>
  <si>
    <t>Note: $500 deductible for Comprehensive due to FA minimum deductible (Rule 301). FA does not offer END44 for Taxis.</t>
  </si>
  <si>
    <t>Taxi</t>
  </si>
  <si>
    <t>5477 00</t>
  </si>
  <si>
    <t>Note: 2021 PPV CLEAR Table is used.</t>
  </si>
  <si>
    <t>0450 02</t>
  </si>
  <si>
    <t>7A, 7C, 7N</t>
  </si>
  <si>
    <t xml:space="preserve">         FA is proposing changes to increase the minor conviction surcharges from 0% to 5% for 2 minor convictions</t>
  </si>
  <si>
    <t>RH BI</t>
  </si>
  <si>
    <t>PH BI</t>
  </si>
  <si>
    <t xml:space="preserve">Note: $500 deductible for Comprehensive due to FA minimum deductible (Rule 301). </t>
  </si>
  <si>
    <t xml:space="preserve">         FA does not offer END44 for Taxis. </t>
  </si>
  <si>
    <t>Note: $500 deductible for Comprehensive due to FA minimum deductible. (Rule 301). Surcharge has been applied on the Taxi profile</t>
  </si>
  <si>
    <t>7A. 7C, 7N, 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</si>
</sst>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00"/>
    <numFmt numFmtId="165" formatCode="_-* #,##0.000_-;\-* #,##0.000_-;_-* &quot;-&quot;??_-;_-@_-"/>
    <numFmt numFmtId="166" formatCode="_(* #,##0.00_);_(* \(#,##0.00\);_(* &quot;-&quot;??_);_(@_)"/>
    <numFmt numFmtId="167" formatCode="_-* #,##0_-;\-* #,##0_-;_-* &quot;-&quot;??_-;_-@_-"/>
    <numFmt numFmtId="168" formatCode="0.0000"/>
    <numFmt numFmtId="169" formatCode="_(* #,##0.0%_);[Red]_(* \(#,##0.0%\);_(* #,##0.0%_);_(@_)"/>
  </numFmts>
  <fonts count="2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Verdana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0"/>
      <color rgb="FF0070C0"/>
      <name val="Times New Roman"/>
      <family val="1"/>
    </font>
    <font>
      <sz val="11"/>
      <color rgb="FF0070C0"/>
      <name val="Times New Roman"/>
      <family val="1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Times New Roman"/>
      <family val="1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</cellStyleXfs>
  <cellXfs count="27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 applyProtection="1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/>
    <xf numFmtId="0" fontId="1" fillId="0" borderId="0" xfId="0" applyFont="1" applyFill="1" applyBorder="1" applyProtection="1"/>
    <xf numFmtId="0" fontId="6" fillId="0" borderId="0" xfId="0" applyFont="1"/>
    <xf numFmtId="0" fontId="1" fillId="0" borderId="0" xfId="0" applyFont="1" applyFill="1" applyBorder="1"/>
    <xf numFmtId="0" fontId="1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/>
    </xf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6" xfId="0" applyFont="1" applyBorder="1" applyAlignment="1">
      <alignment horizontal="right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>
      <alignment horizontal="right"/>
    </xf>
    <xf numFmtId="10" fontId="3" fillId="0" borderId="26" xfId="0" applyNumberFormat="1" applyFont="1" applyBorder="1"/>
    <xf numFmtId="10" fontId="3" fillId="0" borderId="27" xfId="0" applyNumberFormat="1" applyFont="1" applyBorder="1"/>
    <xf numFmtId="10" fontId="3" fillId="0" borderId="28" xfId="0" applyNumberFormat="1" applyFont="1" applyBorder="1"/>
    <xf numFmtId="10" fontId="3" fillId="0" borderId="29" xfId="0" applyNumberFormat="1" applyFont="1" applyBorder="1"/>
    <xf numFmtId="0" fontId="1" fillId="0" borderId="30" xfId="0" applyFont="1" applyFill="1" applyBorder="1"/>
    <xf numFmtId="0" fontId="3" fillId="0" borderId="0" xfId="0" applyFont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Border="1"/>
    <xf numFmtId="0" fontId="5" fillId="0" borderId="0" xfId="0" applyFont="1" applyBorder="1"/>
    <xf numFmtId="0" fontId="1" fillId="0" borderId="0" xfId="0" applyFont="1" applyAlignment="1"/>
    <xf numFmtId="0" fontId="3" fillId="0" borderId="5" xfId="0" applyFont="1" applyBorder="1" applyAlignment="1" applyProtection="1"/>
    <xf numFmtId="0" fontId="1" fillId="0" borderId="3" xfId="0" applyFont="1" applyBorder="1" applyAlignment="1" applyProtection="1"/>
    <xf numFmtId="0" fontId="6" fillId="0" borderId="4" xfId="0" applyFont="1" applyBorder="1" applyAlignment="1"/>
    <xf numFmtId="0" fontId="1" fillId="0" borderId="8" xfId="0" applyFont="1" applyBorder="1" applyAlignment="1" applyProtection="1"/>
    <xf numFmtId="0" fontId="1" fillId="0" borderId="0" xfId="0" applyFont="1" applyBorder="1" applyAlignment="1" applyProtection="1"/>
    <xf numFmtId="0" fontId="6" fillId="0" borderId="9" xfId="0" applyFont="1" applyBorder="1" applyAlignment="1"/>
    <xf numFmtId="0" fontId="1" fillId="0" borderId="7" xfId="0" applyFont="1" applyBorder="1" applyAlignment="1"/>
    <xf numFmtId="49" fontId="3" fillId="0" borderId="15" xfId="0" applyNumberFormat="1" applyFont="1" applyBorder="1"/>
    <xf numFmtId="0" fontId="1" fillId="2" borderId="17" xfId="0" applyFont="1" applyFill="1" applyBorder="1"/>
    <xf numFmtId="0" fontId="1" fillId="2" borderId="21" xfId="0" applyFont="1" applyFill="1" applyBorder="1"/>
    <xf numFmtId="10" fontId="3" fillId="2" borderId="25" xfId="0" applyNumberFormat="1" applyFont="1" applyFill="1" applyBorder="1"/>
    <xf numFmtId="0" fontId="6" fillId="2" borderId="1" xfId="0" applyFont="1" applyFill="1" applyBorder="1"/>
    <xf numFmtId="0" fontId="6" fillId="2" borderId="31" xfId="0" applyFont="1" applyFill="1" applyBorder="1"/>
    <xf numFmtId="0" fontId="6" fillId="2" borderId="0" xfId="0" applyFont="1" applyFill="1"/>
    <xf numFmtId="0" fontId="3" fillId="0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1" fillId="0" borderId="5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1" fillId="0" borderId="0" xfId="1" applyFont="1" applyBorder="1"/>
    <xf numFmtId="0" fontId="4" fillId="0" borderId="0" xfId="1" applyFont="1" applyBorder="1" applyProtection="1"/>
    <xf numFmtId="0" fontId="5" fillId="0" borderId="0" xfId="1" applyFont="1" applyFill="1" applyBorder="1" applyProtection="1"/>
    <xf numFmtId="0" fontId="1" fillId="0" borderId="0" xfId="1" applyFont="1"/>
    <xf numFmtId="0" fontId="1" fillId="0" borderId="0" xfId="1" applyFont="1" applyBorder="1" applyProtection="1"/>
    <xf numFmtId="0" fontId="1" fillId="0" borderId="0" xfId="1" applyFont="1" applyFill="1" applyBorder="1" applyProtection="1"/>
    <xf numFmtId="0" fontId="1" fillId="0" borderId="0" xfId="1" applyFont="1" applyFill="1" applyBorder="1"/>
    <xf numFmtId="0" fontId="8" fillId="0" borderId="0" xfId="2" applyFont="1"/>
    <xf numFmtId="0" fontId="5" fillId="0" borderId="5" xfId="1" applyFont="1" applyBorder="1"/>
    <xf numFmtId="0" fontId="1" fillId="0" borderId="3" xfId="1" applyFont="1" applyBorder="1"/>
    <xf numFmtId="0" fontId="6" fillId="0" borderId="4" xfId="1" applyFont="1" applyBorder="1"/>
    <xf numFmtId="0" fontId="1" fillId="0" borderId="8" xfId="1" applyFont="1" applyBorder="1"/>
    <xf numFmtId="0" fontId="6" fillId="0" borderId="0" xfId="1" applyFont="1" applyBorder="1"/>
    <xf numFmtId="0" fontId="6" fillId="0" borderId="9" xfId="1" applyFont="1" applyBorder="1"/>
    <xf numFmtId="0" fontId="1" fillId="0" borderId="7" xfId="1" applyFont="1" applyBorder="1"/>
    <xf numFmtId="0" fontId="6" fillId="0" borderId="1" xfId="1" applyFont="1" applyBorder="1"/>
    <xf numFmtId="0" fontId="6" fillId="0" borderId="10" xfId="1" applyFont="1" applyBorder="1"/>
    <xf numFmtId="0" fontId="1" fillId="0" borderId="0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" xfId="0" applyFont="1" applyFill="1" applyBorder="1"/>
    <xf numFmtId="0" fontId="0" fillId="0" borderId="10" xfId="0" applyBorder="1"/>
    <xf numFmtId="0" fontId="9" fillId="0" borderId="0" xfId="4" applyFont="1" applyBorder="1"/>
    <xf numFmtId="0" fontId="10" fillId="0" borderId="0" xfId="4" applyFont="1" applyBorder="1"/>
    <xf numFmtId="0" fontId="10" fillId="0" borderId="0" xfId="4" applyFont="1" applyFill="1" applyBorder="1"/>
    <xf numFmtId="0" fontId="9" fillId="0" borderId="0" xfId="4" applyFont="1" applyBorder="1" applyAlignment="1">
      <alignment horizontal="right"/>
    </xf>
    <xf numFmtId="0" fontId="10" fillId="3" borderId="0" xfId="4" applyFont="1" applyFill="1" applyBorder="1"/>
    <xf numFmtId="0" fontId="10" fillId="0" borderId="0" xfId="5" applyFont="1" applyFill="1" applyBorder="1"/>
    <xf numFmtId="0" fontId="10" fillId="0" borderId="2" xfId="4" applyFont="1" applyFill="1" applyBorder="1"/>
    <xf numFmtId="0" fontId="10" fillId="0" borderId="31" xfId="4" applyFont="1" applyBorder="1"/>
    <xf numFmtId="0" fontId="10" fillId="0" borderId="6" xfId="4" applyFont="1" applyBorder="1"/>
    <xf numFmtId="0" fontId="10" fillId="4" borderId="2" xfId="5" applyFont="1" applyFill="1" applyBorder="1"/>
    <xf numFmtId="0" fontId="10" fillId="0" borderId="31" xfId="4" applyFont="1" applyFill="1" applyBorder="1"/>
    <xf numFmtId="0" fontId="10" fillId="4" borderId="8" xfId="5" applyFont="1" applyFill="1" applyBorder="1"/>
    <xf numFmtId="164" fontId="10" fillId="0" borderId="0" xfId="5" applyNumberFormat="1" applyFont="1" applyFill="1" applyBorder="1"/>
    <xf numFmtId="164" fontId="10" fillId="0" borderId="9" xfId="5" applyNumberFormat="1" applyFont="1" applyFill="1" applyBorder="1"/>
    <xf numFmtId="0" fontId="9" fillId="0" borderId="0" xfId="5" applyFont="1" applyBorder="1"/>
    <xf numFmtId="0" fontId="10" fillId="0" borderId="0" xfId="5" applyFont="1" applyBorder="1"/>
    <xf numFmtId="0" fontId="10" fillId="0" borderId="31" xfId="5" applyFont="1" applyBorder="1"/>
    <xf numFmtId="0" fontId="11" fillId="4" borderId="5" xfId="5" applyFont="1" applyFill="1" applyBorder="1"/>
    <xf numFmtId="0" fontId="10" fillId="0" borderId="3" xfId="4" applyFont="1" applyBorder="1"/>
    <xf numFmtId="0" fontId="10" fillId="5" borderId="3" xfId="4" applyFont="1" applyFill="1" applyBorder="1"/>
    <xf numFmtId="43" fontId="10" fillId="3" borderId="3" xfId="6" applyFont="1" applyFill="1" applyBorder="1"/>
    <xf numFmtId="165" fontId="10" fillId="3" borderId="3" xfId="6" applyNumberFormat="1" applyFont="1" applyFill="1" applyBorder="1"/>
    <xf numFmtId="165" fontId="10" fillId="3" borderId="4" xfId="6" applyNumberFormat="1" applyFont="1" applyFill="1" applyBorder="1"/>
    <xf numFmtId="0" fontId="11" fillId="4" borderId="8" xfId="5" applyFont="1" applyFill="1" applyBorder="1"/>
    <xf numFmtId="0" fontId="10" fillId="5" borderId="0" xfId="4" applyFont="1" applyFill="1" applyBorder="1"/>
    <xf numFmtId="43" fontId="10" fillId="3" borderId="0" xfId="6" applyFont="1" applyFill="1" applyBorder="1"/>
    <xf numFmtId="43" fontId="10" fillId="3" borderId="9" xfId="6" applyFont="1" applyFill="1" applyBorder="1"/>
    <xf numFmtId="0" fontId="11" fillId="4" borderId="7" xfId="5" applyFont="1" applyFill="1" applyBorder="1"/>
    <xf numFmtId="0" fontId="10" fillId="0" borderId="1" xfId="4" applyFont="1" applyBorder="1"/>
    <xf numFmtId="0" fontId="10" fillId="5" borderId="1" xfId="4" applyFont="1" applyFill="1" applyBorder="1"/>
    <xf numFmtId="43" fontId="10" fillId="3" borderId="1" xfId="6" applyFont="1" applyFill="1" applyBorder="1"/>
    <xf numFmtId="43" fontId="10" fillId="3" borderId="10" xfId="6" applyFont="1" applyFill="1" applyBorder="1"/>
    <xf numFmtId="0" fontId="12" fillId="0" borderId="0" xfId="5" quotePrefix="1" applyFont="1" applyBorder="1"/>
    <xf numFmtId="0" fontId="12" fillId="0" borderId="0" xfId="5" applyFont="1" applyBorder="1" applyAlignment="1">
      <alignment horizontal="center"/>
    </xf>
    <xf numFmtId="0" fontId="12" fillId="0" borderId="0" xfId="5" applyFont="1"/>
    <xf numFmtId="0" fontId="13" fillId="0" borderId="0" xfId="5" applyFont="1"/>
    <xf numFmtId="0" fontId="12" fillId="0" borderId="5" xfId="5" applyFont="1" applyBorder="1" applyAlignment="1">
      <alignment horizontal="left"/>
    </xf>
    <xf numFmtId="0" fontId="12" fillId="0" borderId="3" xfId="5" quotePrefix="1" applyFont="1" applyBorder="1"/>
    <xf numFmtId="0" fontId="12" fillId="0" borderId="3" xfId="5" applyFont="1" applyBorder="1" applyAlignment="1">
      <alignment horizontal="center"/>
    </xf>
    <xf numFmtId="0" fontId="12" fillId="0" borderId="5" xfId="5" applyFont="1" applyBorder="1" applyAlignment="1">
      <alignment horizontal="centerContinuous"/>
    </xf>
    <xf numFmtId="0" fontId="12" fillId="0" borderId="4" xfId="5" applyFont="1" applyBorder="1" applyAlignment="1">
      <alignment horizontal="centerContinuous"/>
    </xf>
    <xf numFmtId="0" fontId="12" fillId="0" borderId="32" xfId="5" applyFont="1" applyBorder="1" applyAlignment="1">
      <alignment horizontal="center"/>
    </xf>
    <xf numFmtId="0" fontId="12" fillId="0" borderId="4" xfId="5" applyFont="1" applyFill="1" applyBorder="1" applyAlignment="1">
      <alignment horizontal="centerContinuous"/>
    </xf>
    <xf numFmtId="0" fontId="12" fillId="0" borderId="32" xfId="5" applyFont="1" applyFill="1" applyBorder="1" applyAlignment="1">
      <alignment horizontal="centerContinuous"/>
    </xf>
    <xf numFmtId="0" fontId="12" fillId="0" borderId="32" xfId="5" applyFont="1" applyBorder="1"/>
    <xf numFmtId="0" fontId="12" fillId="0" borderId="4" xfId="5" applyFont="1" applyBorder="1"/>
    <xf numFmtId="0" fontId="12" fillId="0" borderId="8" xfId="5" applyFont="1" applyBorder="1" applyAlignment="1">
      <alignment horizontal="centerContinuous"/>
    </xf>
    <xf numFmtId="0" fontId="12" fillId="0" borderId="0" xfId="5" applyFont="1" applyBorder="1" applyAlignment="1">
      <alignment horizontal="centerContinuous"/>
    </xf>
    <xf numFmtId="0" fontId="12" fillId="0" borderId="9" xfId="5" applyFont="1" applyBorder="1" applyAlignment="1">
      <alignment horizontal="centerContinuous"/>
    </xf>
    <xf numFmtId="0" fontId="12" fillId="0" borderId="33" xfId="5" applyFont="1" applyBorder="1" applyAlignment="1">
      <alignment horizontal="center"/>
    </xf>
    <xf numFmtId="0" fontId="12" fillId="0" borderId="9" xfId="5" applyFont="1" applyBorder="1" applyAlignment="1">
      <alignment horizontal="center"/>
    </xf>
    <xf numFmtId="0" fontId="12" fillId="0" borderId="9" xfId="5" applyFont="1" applyFill="1" applyBorder="1" applyAlignment="1">
      <alignment horizontal="centerContinuous"/>
    </xf>
    <xf numFmtId="0" fontId="12" fillId="0" borderId="33" xfId="5" applyFont="1" applyFill="1" applyBorder="1" applyAlignment="1">
      <alignment horizontal="centerContinuous"/>
    </xf>
    <xf numFmtId="0" fontId="12" fillId="0" borderId="8" xfId="5" quotePrefix="1" applyFont="1" applyBorder="1" applyAlignment="1">
      <alignment horizontal="center"/>
    </xf>
    <xf numFmtId="0" fontId="12" fillId="0" borderId="0" xfId="5" quotePrefix="1" applyFont="1" applyBorder="1" applyAlignment="1">
      <alignment horizontal="center"/>
    </xf>
    <xf numFmtId="0" fontId="12" fillId="0" borderId="7" xfId="5" applyFont="1" applyBorder="1" applyAlignment="1">
      <alignment horizontal="centerContinuous"/>
    </xf>
    <xf numFmtId="0" fontId="12" fillId="0" borderId="10" xfId="5" applyFont="1" applyBorder="1" applyAlignment="1">
      <alignment horizontal="centerContinuous"/>
    </xf>
    <xf numFmtId="0" fontId="12" fillId="0" borderId="26" xfId="5" applyFont="1" applyBorder="1" applyAlignment="1">
      <alignment horizontal="center"/>
    </xf>
    <xf numFmtId="0" fontId="12" fillId="0" borderId="10" xfId="5" applyFont="1" applyBorder="1" applyAlignment="1">
      <alignment horizontal="center"/>
    </xf>
    <xf numFmtId="0" fontId="12" fillId="0" borderId="10" xfId="5" applyFont="1" applyFill="1" applyBorder="1" applyAlignment="1">
      <alignment horizontal="centerContinuous"/>
    </xf>
    <xf numFmtId="0" fontId="12" fillId="0" borderId="26" xfId="5" applyFont="1" applyFill="1" applyBorder="1" applyAlignment="1">
      <alignment horizontal="centerContinuous"/>
    </xf>
    <xf numFmtId="0" fontId="12" fillId="0" borderId="2" xfId="5" applyFont="1" applyFill="1" applyBorder="1" applyAlignment="1">
      <alignment horizontal="center"/>
    </xf>
    <xf numFmtId="0" fontId="12" fillId="0" borderId="31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12" fillId="0" borderId="1" xfId="5" quotePrefix="1" applyFont="1" applyFill="1" applyBorder="1" applyAlignment="1">
      <alignment horizontal="centerContinuous"/>
    </xf>
    <xf numFmtId="0" fontId="12" fillId="0" borderId="21" xfId="5" applyFont="1" applyFill="1" applyBorder="1" applyAlignment="1">
      <alignment horizontal="center"/>
    </xf>
    <xf numFmtId="0" fontId="12" fillId="0" borderId="7" xfId="5" quotePrefix="1" applyFont="1" applyFill="1" applyBorder="1" applyAlignment="1">
      <alignment horizontal="center"/>
    </xf>
    <xf numFmtId="166" fontId="12" fillId="0" borderId="21" xfId="5" applyNumberFormat="1" applyFont="1" applyFill="1" applyBorder="1" applyAlignment="1" applyProtection="1">
      <alignment horizontal="center"/>
      <protection locked="0"/>
    </xf>
    <xf numFmtId="167" fontId="10" fillId="4" borderId="0" xfId="6" applyNumberFormat="1" applyFont="1" applyFill="1" applyBorder="1"/>
    <xf numFmtId="167" fontId="10" fillId="0" borderId="0" xfId="6" applyNumberFormat="1" applyFont="1" applyBorder="1"/>
    <xf numFmtId="4" fontId="10" fillId="3" borderId="0" xfId="5" applyNumberFormat="1" applyFont="1" applyFill="1" applyBorder="1"/>
    <xf numFmtId="0" fontId="10" fillId="6" borderId="0" xfId="4" applyFont="1" applyFill="1" applyBorder="1"/>
    <xf numFmtId="0" fontId="10" fillId="6" borderId="9" xfId="4" applyFont="1" applyFill="1" applyBorder="1"/>
    <xf numFmtId="167" fontId="10" fillId="4" borderId="1" xfId="6" applyNumberFormat="1" applyFont="1" applyFill="1" applyBorder="1"/>
    <xf numFmtId="167" fontId="10" fillId="0" borderId="1" xfId="6" applyNumberFormat="1" applyFont="1" applyBorder="1"/>
    <xf numFmtId="164" fontId="10" fillId="0" borderId="1" xfId="5" applyNumberFormat="1" applyFont="1" applyFill="1" applyBorder="1"/>
    <xf numFmtId="0" fontId="10" fillId="0" borderId="1" xfId="4" applyFont="1" applyFill="1" applyBorder="1"/>
    <xf numFmtId="4" fontId="10" fillId="3" borderId="1" xfId="5" applyNumberFormat="1" applyFont="1" applyFill="1" applyBorder="1"/>
    <xf numFmtId="0" fontId="10" fillId="6" borderId="1" xfId="4" applyFont="1" applyFill="1" applyBorder="1"/>
    <xf numFmtId="0" fontId="10" fillId="6" borderId="10" xfId="4" applyFont="1" applyFill="1" applyBorder="1"/>
    <xf numFmtId="0" fontId="10" fillId="4" borderId="7" xfId="5" applyFont="1" applyFill="1" applyBorder="1"/>
    <xf numFmtId="164" fontId="10" fillId="0" borderId="1" xfId="5" applyNumberFormat="1" applyFont="1" applyBorder="1"/>
    <xf numFmtId="164" fontId="10" fillId="0" borderId="10" xfId="5" applyNumberFormat="1" applyFont="1" applyBorder="1"/>
    <xf numFmtId="0" fontId="10" fillId="0" borderId="0" xfId="7" applyNumberFormat="1" applyFont="1" applyBorder="1"/>
    <xf numFmtId="164" fontId="10" fillId="0" borderId="0" xfId="7" applyNumberFormat="1" applyFont="1" applyBorder="1"/>
    <xf numFmtId="164" fontId="10" fillId="0" borderId="3" xfId="5" applyNumberFormat="1" applyFont="1" applyBorder="1"/>
    <xf numFmtId="164" fontId="10" fillId="0" borderId="4" xfId="5" applyNumberFormat="1" applyFont="1" applyBorder="1"/>
    <xf numFmtId="164" fontId="10" fillId="0" borderId="0" xfId="5" applyNumberFormat="1" applyFont="1" applyBorder="1"/>
    <xf numFmtId="164" fontId="10" fillId="0" borderId="9" xfId="5" applyNumberFormat="1" applyFont="1" applyBorder="1"/>
    <xf numFmtId="0" fontId="10" fillId="0" borderId="1" xfId="7" applyNumberFormat="1" applyFont="1" applyBorder="1"/>
    <xf numFmtId="164" fontId="10" fillId="0" borderId="1" xfId="7" applyNumberFormat="1" applyFont="1" applyBorder="1"/>
    <xf numFmtId="0" fontId="10" fillId="4" borderId="5" xfId="5" applyFont="1" applyFill="1" applyBorder="1"/>
    <xf numFmtId="164" fontId="10" fillId="0" borderId="31" xfId="5" applyNumberFormat="1" applyFont="1" applyBorder="1"/>
    <xf numFmtId="164" fontId="10" fillId="0" borderId="6" xfId="5" applyNumberFormat="1" applyFont="1" applyBorder="1"/>
    <xf numFmtId="168" fontId="10" fillId="0" borderId="31" xfId="5" applyNumberFormat="1" applyFont="1" applyBorder="1"/>
    <xf numFmtId="168" fontId="10" fillId="0" borderId="6" xfId="5" applyNumberFormat="1" applyFont="1" applyBorder="1"/>
    <xf numFmtId="169" fontId="10" fillId="0" borderId="3" xfId="5" applyNumberFormat="1" applyFont="1" applyBorder="1"/>
    <xf numFmtId="169" fontId="10" fillId="0" borderId="4" xfId="5" applyNumberFormat="1" applyFont="1" applyBorder="1"/>
    <xf numFmtId="169" fontId="10" fillId="0" borderId="1" xfId="5" applyNumberFormat="1" applyFont="1" applyBorder="1"/>
    <xf numFmtId="169" fontId="10" fillId="0" borderId="10" xfId="5" applyNumberFormat="1" applyFont="1" applyBorder="1"/>
    <xf numFmtId="2" fontId="10" fillId="0" borderId="3" xfId="5" applyNumberFormat="1" applyFont="1" applyBorder="1"/>
    <xf numFmtId="2" fontId="10" fillId="0" borderId="4" xfId="5" applyNumberFormat="1" applyFont="1" applyBorder="1"/>
    <xf numFmtId="2" fontId="10" fillId="0" borderId="0" xfId="5" applyNumberFormat="1" applyFont="1" applyBorder="1"/>
    <xf numFmtId="2" fontId="10" fillId="0" borderId="9" xfId="5" applyNumberFormat="1" applyFont="1" applyBorder="1"/>
    <xf numFmtId="0" fontId="10" fillId="0" borderId="1" xfId="4" quotePrefix="1" applyFont="1" applyFill="1" applyBorder="1"/>
    <xf numFmtId="164" fontId="10" fillId="0" borderId="10" xfId="5" applyNumberFormat="1" applyFont="1" applyFill="1" applyBorder="1"/>
    <xf numFmtId="2" fontId="10" fillId="0" borderId="1" xfId="5" applyNumberFormat="1" applyFont="1" applyBorder="1"/>
    <xf numFmtId="2" fontId="10" fillId="0" borderId="10" xfId="5" applyNumberFormat="1" applyFont="1" applyBorder="1"/>
    <xf numFmtId="168" fontId="10" fillId="0" borderId="3" xfId="5" applyNumberFormat="1" applyFont="1" applyBorder="1"/>
    <xf numFmtId="168" fontId="10" fillId="0" borderId="1" xfId="5" applyNumberFormat="1" applyFont="1" applyBorder="1"/>
    <xf numFmtId="0" fontId="14" fillId="0" borderId="0" xfId="4" applyFont="1" applyBorder="1"/>
    <xf numFmtId="0" fontId="14" fillId="0" borderId="0" xfId="4" applyFont="1" applyBorder="1" applyAlignment="1">
      <alignment horizontal="right"/>
    </xf>
    <xf numFmtId="0" fontId="15" fillId="3" borderId="0" xfId="4" applyFont="1" applyFill="1" applyBorder="1"/>
    <xf numFmtId="0" fontId="15" fillId="0" borderId="31" xfId="4" applyFont="1" applyBorder="1"/>
    <xf numFmtId="0" fontId="15" fillId="0" borderId="6" xfId="4" applyFont="1" applyBorder="1"/>
    <xf numFmtId="0" fontId="14" fillId="0" borderId="0" xfId="5" applyFont="1" applyBorder="1"/>
    <xf numFmtId="0" fontId="15" fillId="0" borderId="2" xfId="4" applyFont="1" applyFill="1" applyBorder="1"/>
    <xf numFmtId="0" fontId="15" fillId="0" borderId="31" xfId="5" applyFont="1" applyBorder="1"/>
    <xf numFmtId="0" fontId="16" fillId="0" borderId="8" xfId="5" applyFont="1" applyBorder="1" applyAlignment="1">
      <alignment horizontal="centerContinuous"/>
    </xf>
    <xf numFmtId="0" fontId="16" fillId="0" borderId="5" xfId="5" applyFont="1" applyBorder="1" applyAlignment="1">
      <alignment horizontal="centerContinuous"/>
    </xf>
    <xf numFmtId="0" fontId="16" fillId="0" borderId="7" xfId="5" applyFont="1" applyBorder="1" applyAlignment="1">
      <alignment horizontal="centerContinuous"/>
    </xf>
    <xf numFmtId="0" fontId="16" fillId="0" borderId="33" xfId="5" applyFont="1" applyBorder="1" applyAlignment="1">
      <alignment horizontal="center"/>
    </xf>
    <xf numFmtId="0" fontId="16" fillId="0" borderId="26" xfId="5" applyFont="1" applyBorder="1" applyAlignment="1">
      <alignment horizontal="center"/>
    </xf>
    <xf numFmtId="0" fontId="16" fillId="0" borderId="4" xfId="5" applyFont="1" applyFill="1" applyBorder="1" applyAlignment="1">
      <alignment horizontal="centerContinuous"/>
    </xf>
    <xf numFmtId="0" fontId="16" fillId="0" borderId="32" xfId="5" applyFont="1" applyFill="1" applyBorder="1" applyAlignment="1">
      <alignment horizontal="centerContinuous"/>
    </xf>
    <xf numFmtId="0" fontId="16" fillId="0" borderId="9" xfId="5" applyFont="1" applyFill="1" applyBorder="1" applyAlignment="1">
      <alignment horizontal="centerContinuous"/>
    </xf>
    <xf numFmtId="0" fontId="16" fillId="0" borderId="33" xfId="5" applyFont="1" applyFill="1" applyBorder="1" applyAlignment="1">
      <alignment horizontal="centerContinuous"/>
    </xf>
    <xf numFmtId="0" fontId="16" fillId="0" borderId="10" xfId="5" applyFont="1" applyFill="1" applyBorder="1" applyAlignment="1">
      <alignment horizontal="centerContinuous"/>
    </xf>
    <xf numFmtId="0" fontId="16" fillId="0" borderId="26" xfId="5" applyFont="1" applyFill="1" applyBorder="1" applyAlignment="1">
      <alignment horizontal="centerContinuous"/>
    </xf>
    <xf numFmtId="0" fontId="16" fillId="0" borderId="9" xfId="5" applyFont="1" applyBorder="1" applyAlignment="1">
      <alignment horizontal="center"/>
    </xf>
    <xf numFmtId="0" fontId="16" fillId="0" borderId="10" xfId="5" applyFont="1" applyBorder="1" applyAlignment="1">
      <alignment horizontal="center"/>
    </xf>
    <xf numFmtId="0" fontId="16" fillId="0" borderId="8" xfId="5" quotePrefix="1" applyFont="1" applyBorder="1" applyAlignment="1">
      <alignment horizontal="center"/>
    </xf>
    <xf numFmtId="0" fontId="16" fillId="0" borderId="0" xfId="5" quotePrefix="1" applyFont="1" applyBorder="1" applyAlignment="1">
      <alignment horizontal="center"/>
    </xf>
    <xf numFmtId="0" fontId="15" fillId="4" borderId="2" xfId="5" applyFont="1" applyFill="1" applyBorder="1"/>
    <xf numFmtId="0" fontId="15" fillId="0" borderId="3" xfId="4" applyFont="1" applyBorder="1"/>
    <xf numFmtId="0" fontId="15" fillId="0" borderId="31" xfId="4" applyFont="1" applyFill="1" applyBorder="1"/>
    <xf numFmtId="0" fontId="11" fillId="0" borderId="31" xfId="5" applyNumberFormat="1" applyFont="1" applyBorder="1"/>
    <xf numFmtId="0" fontId="11" fillId="0" borderId="31" xfId="4" applyFont="1" applyBorder="1"/>
    <xf numFmtId="0" fontId="11" fillId="0" borderId="31" xfId="5" applyFont="1" applyBorder="1"/>
    <xf numFmtId="0" fontId="11" fillId="0" borderId="6" xfId="4" applyFont="1" applyBorder="1"/>
    <xf numFmtId="0" fontId="11" fillId="0" borderId="31" xfId="4" applyFont="1" applyFill="1" applyBorder="1"/>
    <xf numFmtId="0" fontId="11" fillId="0" borderId="31" xfId="5" applyFont="1" applyFill="1" applyBorder="1"/>
    <xf numFmtId="0" fontId="11" fillId="0" borderId="6" xfId="5" applyFont="1" applyFill="1" applyBorder="1"/>
    <xf numFmtId="0" fontId="10" fillId="0" borderId="3" xfId="7" applyNumberFormat="1" applyFont="1" applyBorder="1"/>
    <xf numFmtId="164" fontId="10" fillId="0" borderId="3" xfId="7" applyNumberFormat="1" applyFont="1" applyBorder="1"/>
    <xf numFmtId="164" fontId="11" fillId="0" borderId="3" xfId="5" applyNumberFormat="1" applyFont="1" applyBorder="1"/>
    <xf numFmtId="164" fontId="11" fillId="0" borderId="0" xfId="5" applyNumberFormat="1" applyFont="1" applyBorder="1"/>
    <xf numFmtId="164" fontId="11" fillId="0" borderId="1" xfId="5" applyNumberFormat="1" applyFont="1" applyBorder="1"/>
    <xf numFmtId="0" fontId="10" fillId="0" borderId="35" xfId="7" applyNumberFormat="1" applyFont="1" applyBorder="1"/>
    <xf numFmtId="164" fontId="10" fillId="0" borderId="35" xfId="7" applyNumberFormat="1" applyFont="1" applyBorder="1"/>
    <xf numFmtId="164" fontId="11" fillId="0" borderId="35" xfId="5" applyNumberFormat="1" applyFont="1" applyBorder="1"/>
    <xf numFmtId="164" fontId="10" fillId="0" borderId="35" xfId="5" applyNumberFormat="1" applyFont="1" applyBorder="1"/>
    <xf numFmtId="164" fontId="10" fillId="0" borderId="36" xfId="5" applyNumberFormat="1" applyFont="1" applyBorder="1"/>
    <xf numFmtId="0" fontId="11" fillId="4" borderId="5" xfId="7" applyFont="1" applyFill="1" applyBorder="1"/>
    <xf numFmtId="0" fontId="11" fillId="4" borderId="8" xfId="7" applyFont="1" applyFill="1" applyBorder="1"/>
    <xf numFmtId="0" fontId="11" fillId="4" borderId="34" xfId="7" applyFont="1" applyFill="1" applyBorder="1"/>
    <xf numFmtId="0" fontId="11" fillId="4" borderId="7" xfId="7" applyFont="1" applyFill="1" applyBorder="1"/>
    <xf numFmtId="0" fontId="10" fillId="0" borderId="3" xfId="7" applyFont="1" applyFill="1" applyBorder="1"/>
    <xf numFmtId="0" fontId="10" fillId="0" borderId="0" xfId="7" applyFont="1" applyFill="1" applyBorder="1"/>
    <xf numFmtId="0" fontId="10" fillId="0" borderId="35" xfId="7" applyFont="1" applyFill="1" applyBorder="1"/>
    <xf numFmtId="0" fontId="10" fillId="0" borderId="1" xfId="7" applyFont="1" applyFill="1" applyBorder="1"/>
    <xf numFmtId="164" fontId="11" fillId="0" borderId="0" xfId="7" applyNumberFormat="1" applyFont="1" applyBorder="1"/>
    <xf numFmtId="164" fontId="11" fillId="0" borderId="1" xfId="7" applyNumberFormat="1" applyFont="1" applyBorder="1"/>
    <xf numFmtId="164" fontId="11" fillId="0" borderId="9" xfId="5" applyNumberFormat="1" applyFont="1" applyBorder="1"/>
    <xf numFmtId="164" fontId="11" fillId="0" borderId="10" xfId="5" applyNumberFormat="1" applyFont="1" applyBorder="1"/>
    <xf numFmtId="2" fontId="11" fillId="0" borderId="3" xfId="5" applyNumberFormat="1" applyFont="1" applyBorder="1"/>
    <xf numFmtId="2" fontId="11" fillId="0" borderId="0" xfId="5" applyNumberFormat="1" applyFont="1" applyBorder="1"/>
    <xf numFmtId="169" fontId="11" fillId="0" borderId="3" xfId="5" applyNumberFormat="1" applyFont="1" applyBorder="1"/>
    <xf numFmtId="169" fontId="11" fillId="0" borderId="1" xfId="5" applyNumberFormat="1" applyFont="1" applyBorder="1"/>
    <xf numFmtId="0" fontId="17" fillId="0" borderId="0" xfId="0" applyFont="1" applyFill="1" applyBorder="1"/>
    <xf numFmtId="0" fontId="18" fillId="2" borderId="1" xfId="0" applyFont="1" applyFill="1" applyBorder="1"/>
    <xf numFmtId="0" fontId="18" fillId="2" borderId="31" xfId="0" applyFont="1" applyFill="1" applyBorder="1"/>
    <xf numFmtId="0" fontId="10" fillId="0" borderId="0" xfId="0" applyFont="1"/>
    <xf numFmtId="0" fontId="11" fillId="0" borderId="0" xfId="0" applyFont="1"/>
    <xf numFmtId="0" fontId="19" fillId="0" borderId="0" xfId="0" applyFont="1"/>
    <xf numFmtId="9" fontId="18" fillId="2" borderId="31" xfId="8" applyFont="1" applyFill="1" applyBorder="1"/>
    <xf numFmtId="9" fontId="18" fillId="2" borderId="0" xfId="8" applyFont="1" applyFill="1"/>
    <xf numFmtId="164" fontId="19" fillId="0" borderId="0" xfId="5" applyNumberFormat="1" applyFont="1" applyFill="1" applyBorder="1"/>
    <xf numFmtId="164" fontId="19" fillId="0" borderId="9" xfId="5" applyNumberFormat="1" applyFont="1" applyFill="1" applyBorder="1"/>
    <xf numFmtId="9" fontId="6" fillId="2" borderId="31" xfId="8" applyFont="1" applyFill="1" applyBorder="1"/>
    <xf numFmtId="9" fontId="6" fillId="2" borderId="0" xfId="8" applyFont="1" applyFill="1"/>
    <xf numFmtId="49" fontId="10" fillId="0" borderId="0" xfId="0" applyNumberFormat="1" applyFont="1"/>
    <xf numFmtId="43" fontId="10" fillId="3" borderId="3" xfId="6" applyNumberFormat="1" applyFont="1" applyFill="1" applyBorder="1"/>
    <xf numFmtId="43" fontId="10" fillId="3" borderId="4" xfId="6" applyNumberFormat="1" applyFont="1" applyFill="1" applyBorder="1"/>
    <xf numFmtId="164" fontId="11" fillId="0" borderId="0" xfId="5" applyNumberFormat="1" applyFont="1" applyFill="1" applyBorder="1"/>
    <xf numFmtId="164" fontId="11" fillId="0" borderId="1" xfId="5" applyNumberFormat="1" applyFont="1" applyFill="1" applyBorder="1"/>
    <xf numFmtId="168" fontId="11" fillId="0" borderId="3" xfId="5" applyNumberFormat="1" applyFont="1" applyBorder="1"/>
    <xf numFmtId="168" fontId="11" fillId="0" borderId="4" xfId="5" applyNumberFormat="1" applyFont="1" applyBorder="1"/>
    <xf numFmtId="168" fontId="11" fillId="0" borderId="1" xfId="5" applyNumberFormat="1" applyFont="1" applyBorder="1"/>
    <xf numFmtId="168" fontId="11" fillId="0" borderId="10" xfId="5" applyNumberFormat="1" applyFont="1" applyBorder="1"/>
    <xf numFmtId="0" fontId="18" fillId="2" borderId="0" xfId="0" applyFont="1" applyFill="1"/>
    <xf numFmtId="0" fontId="18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</cellXfs>
  <cellStyles count="9">
    <cellStyle name="Comma 2 2 2 2" xfId="6"/>
    <cellStyle name="Normal" xfId="0" builtinId="0"/>
    <cellStyle name="Normal 2" xfId="1"/>
    <cellStyle name="Normal 2 2" xfId="3"/>
    <cellStyle name="Normal 2 2 2" xfId="7"/>
    <cellStyle name="Normal 2 2 3 2" xfId="5"/>
    <cellStyle name="Normal 3" xfId="2"/>
    <cellStyle name="Normal 3 2" xfId="4"/>
    <cellStyle name="Percent" xfId="8" builtinId="5"/>
  </cellStyles>
  <dxfs count="3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yoo\Local%20Settings\Temporary%20Internet%20Files\Content.Outlook\S89K0WP2\NL-PP-Page%202-7%20approved%20eff%20Aug%201%202005%20(filing%20Sept%201%202005)Factors%20fi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%20dept/pricing/rate%20analyses/03%20NL/05%20Rec%20vehs/indications%20&amp;%20filings/2020/proj%202020%20Q3/02%20filing%20support/11%20Appendix%20B%20Rating%20Examples/05%20Rating%20Examples%20-%20MH%20v01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tuarial%20dept/pricing/rate%20analyses/05%20NS/04%20Public/rate%20profiles/NS%20TX%20202020Q1%20Rating_Profiles%20v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hare.intranet.ibc.ca\apps\actuarial%20dept\pricing\rate%20analyses\05%20NS\04%20Public\indications%20&amp;%20filings\2020\proj%202020%20Q1\02%20filing%20support\00%20Submitted%20Files\NS%20TX_PPV%202020Q1%20Rating_Profiles%20v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&amp; Differentials"/>
      <sheetName val="WORK AREA"/>
      <sheetName val="RATE PAGES"/>
      <sheetName val="PROFILE"/>
      <sheetName val="Profiles"/>
    </sheetNames>
    <sheetDataSet>
      <sheetData sheetId="0"/>
      <sheetData sheetId="1">
        <row r="2">
          <cell r="C2">
            <v>3</v>
          </cell>
        </row>
      </sheetData>
      <sheetData sheetId="2">
        <row r="155">
          <cell r="A155" t="str">
            <v>TERRITORY 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 &amp; Diff (MH curr)"/>
      <sheetName val="BR &amp; Diff (MH prop)"/>
      <sheetName val="Motorcycle 1"/>
      <sheetName val="Motorcycle 2"/>
      <sheetName val="Off Road 1"/>
      <sheetName val="Off Road 2"/>
      <sheetName val="Snow 1"/>
      <sheetName val="Snow 2"/>
      <sheetName val="BR &amp; Diff (PPV curr)"/>
      <sheetName val="BR &amp; Diff (PPV prop)"/>
      <sheetName val="Motorhome 1 (PPV)"/>
      <sheetName val="Motorhome 1"/>
    </sheetNames>
    <sheetDataSet>
      <sheetData sheetId="0">
        <row r="8">
          <cell r="A8"/>
          <cell r="B8"/>
          <cell r="C8"/>
          <cell r="D8" t="str">
            <v>BI</v>
          </cell>
          <cell r="E8" t="str">
            <v>PD</v>
          </cell>
          <cell r="F8" t="str">
            <v>DCPD</v>
          </cell>
          <cell r="G8" t="str">
            <v>TPL</v>
          </cell>
          <cell r="H8" t="str">
            <v>AccBen</v>
          </cell>
          <cell r="I8" t="str">
            <v>UA</v>
          </cell>
          <cell r="J8" t="str">
            <v>UM</v>
          </cell>
          <cell r="K8" t="str">
            <v>CL</v>
          </cell>
          <cell r="L8" t="str">
            <v>CM</v>
          </cell>
          <cell r="M8" t="str">
            <v>SP</v>
          </cell>
          <cell r="N8" t="str">
            <v>(placeholder)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ritory List"/>
      <sheetName val="Comp Info"/>
      <sheetName val="Commercial 1"/>
      <sheetName val="Commercial 2"/>
      <sheetName val="Commercial 3"/>
      <sheetName val="Commercial 4"/>
      <sheetName val="Taxi 1"/>
      <sheetName val="PPV 1.1"/>
      <sheetName val="Taxi 2"/>
      <sheetName val="Interurban 1"/>
      <sheetName val="Interurban 2"/>
      <sheetName val="Taxi 2.1"/>
      <sheetName val="Taxi 2.2"/>
      <sheetName val="PPV 2.1"/>
      <sheetName val="PPV 2.2"/>
      <sheetName val="Prop Rates"/>
      <sheetName val="Curr Rates"/>
      <sheetName val="Profile RGs - current (2019)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C2" t="str">
            <v>Code</v>
          </cell>
          <cell r="D2" t="str">
            <v>Ext</v>
          </cell>
          <cell r="E2" t="str">
            <v>COLL</v>
          </cell>
          <cell r="F2" t="str">
            <v>COMP</v>
          </cell>
          <cell r="G2" t="str">
            <v>DCPD</v>
          </cell>
          <cell r="H2" t="str">
            <v>AB</v>
          </cell>
        </row>
        <row r="3">
          <cell r="C3" t="str">
            <v>5477</v>
          </cell>
          <cell r="D3" t="str">
            <v>00</v>
          </cell>
          <cell r="E3">
            <v>30</v>
          </cell>
          <cell r="F3">
            <v>24</v>
          </cell>
          <cell r="G3">
            <v>29</v>
          </cell>
          <cell r="H3">
            <v>9</v>
          </cell>
        </row>
        <row r="4">
          <cell r="C4" t="str">
            <v>0450</v>
          </cell>
          <cell r="D4" t="str">
            <v>02</v>
          </cell>
          <cell r="E4">
            <v>34</v>
          </cell>
          <cell r="F4">
            <v>30</v>
          </cell>
          <cell r="G4">
            <v>37</v>
          </cell>
          <cell r="H4">
            <v>10</v>
          </cell>
        </row>
        <row r="5">
          <cell r="E5">
            <v>37</v>
          </cell>
          <cell r="F5">
            <v>51</v>
          </cell>
          <cell r="G5">
            <v>41</v>
          </cell>
          <cell r="H5">
            <v>9</v>
          </cell>
        </row>
        <row r="6">
          <cell r="E6">
            <v>32</v>
          </cell>
          <cell r="F6">
            <v>24</v>
          </cell>
          <cell r="G6">
            <v>38</v>
          </cell>
          <cell r="H6">
            <v>12</v>
          </cell>
        </row>
        <row r="7">
          <cell r="E7">
            <v>33</v>
          </cell>
          <cell r="F7">
            <v>37</v>
          </cell>
          <cell r="G7">
            <v>38</v>
          </cell>
          <cell r="H7">
            <v>11</v>
          </cell>
        </row>
        <row r="8">
          <cell r="E8">
            <v>35</v>
          </cell>
          <cell r="F8">
            <v>44</v>
          </cell>
          <cell r="G8">
            <v>32</v>
          </cell>
          <cell r="H8">
            <v>6</v>
          </cell>
        </row>
        <row r="9">
          <cell r="E9">
            <v>34</v>
          </cell>
          <cell r="F9">
            <v>28</v>
          </cell>
          <cell r="G9">
            <v>37</v>
          </cell>
          <cell r="H9">
            <v>11</v>
          </cell>
        </row>
        <row r="10">
          <cell r="E10">
            <v>37</v>
          </cell>
          <cell r="F10">
            <v>28</v>
          </cell>
          <cell r="G10">
            <v>39</v>
          </cell>
          <cell r="H10">
            <v>10</v>
          </cell>
        </row>
        <row r="11">
          <cell r="E11">
            <v>33</v>
          </cell>
          <cell r="F11">
            <v>26</v>
          </cell>
          <cell r="G11">
            <v>37</v>
          </cell>
          <cell r="H11">
            <v>10</v>
          </cell>
        </row>
        <row r="12">
          <cell r="E12">
            <v>33</v>
          </cell>
          <cell r="F12">
            <v>25</v>
          </cell>
          <cell r="G12">
            <v>35</v>
          </cell>
          <cell r="H12">
            <v>10</v>
          </cell>
        </row>
        <row r="13">
          <cell r="E13">
            <v>31</v>
          </cell>
          <cell r="F13">
            <v>17</v>
          </cell>
          <cell r="G13">
            <v>32</v>
          </cell>
          <cell r="H13">
            <v>11</v>
          </cell>
        </row>
        <row r="14">
          <cell r="E14">
            <v>33</v>
          </cell>
          <cell r="F14">
            <v>30</v>
          </cell>
          <cell r="G14">
            <v>35</v>
          </cell>
          <cell r="H14">
            <v>10</v>
          </cell>
        </row>
        <row r="15">
          <cell r="E15">
            <v>31</v>
          </cell>
          <cell r="F15">
            <v>19</v>
          </cell>
          <cell r="G15">
            <v>32</v>
          </cell>
          <cell r="H15">
            <v>11</v>
          </cell>
        </row>
      </sheetData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ritory List by Province"/>
      <sheetName val="Comp Info"/>
      <sheetName val="Codes"/>
      <sheetName val="PPV Curr Rates"/>
      <sheetName val="PPV Prop Rates"/>
      <sheetName val="MH Curr Rates"/>
      <sheetName val="MH Prop Rates"/>
      <sheetName val="MH (PPV)"/>
      <sheetName val="1.1"/>
      <sheetName val="2.1"/>
      <sheetName val="2.2"/>
      <sheetName val="Profile RGs - current (2019)"/>
      <sheetName val="Profile RGs - 2019 (21 year)"/>
      <sheetName val="Profile RGs - 2017 (21 year)"/>
      <sheetName val="Profile RGs - 2016 (21 year)"/>
      <sheetName val="Profile RGs - 2015 (21 year)"/>
    </sheetNames>
    <sheetDataSet>
      <sheetData sheetId="0" refreshError="1"/>
      <sheetData sheetId="1" refreshError="1"/>
      <sheetData sheetId="2" refreshError="1"/>
      <sheetData sheetId="3">
        <row r="8">
          <cell r="A8">
            <v>1</v>
          </cell>
          <cell r="B8" t="str">
            <v>U</v>
          </cell>
        </row>
        <row r="9">
          <cell r="A9">
            <v>2</v>
          </cell>
          <cell r="B9" t="str">
            <v>R</v>
          </cell>
        </row>
        <row r="10">
          <cell r="A10">
            <v>3</v>
          </cell>
          <cell r="B10" t="str">
            <v>R</v>
          </cell>
        </row>
        <row r="11">
          <cell r="A11">
            <v>4</v>
          </cell>
          <cell r="B11" t="str">
            <v>R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7">
          <cell r="J17">
            <v>749</v>
          </cell>
        </row>
      </sheetData>
      <sheetData sheetId="9">
        <row r="17">
          <cell r="J17">
            <v>856</v>
          </cell>
        </row>
      </sheetData>
      <sheetData sheetId="10">
        <row r="17">
          <cell r="J17">
            <v>856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C143"/>
  <sheetViews>
    <sheetView zoomScale="85" zoomScaleNormal="85" workbookViewId="0">
      <selection activeCell="F74" sqref="F74"/>
    </sheetView>
  </sheetViews>
  <sheetFormatPr defaultColWidth="8.85546875" defaultRowHeight="15" customHeight="1" x14ac:dyDescent="0.25"/>
  <cols>
    <col min="1" max="1" width="12.5703125" style="76" customWidth="1"/>
    <col min="2" max="14" width="10.5703125" style="76" customWidth="1"/>
    <col min="15" max="15" width="3.5703125" style="76" customWidth="1"/>
    <col min="16" max="16" width="12.5703125" style="76" customWidth="1"/>
    <col min="17" max="29" width="10.5703125" style="77" customWidth="1"/>
    <col min="30" max="30" width="2.42578125" style="76" customWidth="1"/>
    <col min="31" max="16384" width="8.85546875" style="76"/>
  </cols>
  <sheetData>
    <row r="1" spans="1:29" ht="15" customHeight="1" x14ac:dyDescent="0.25">
      <c r="A1" s="75" t="s">
        <v>58</v>
      </c>
    </row>
    <row r="2" spans="1:29" ht="15" customHeight="1" x14ac:dyDescent="0.25">
      <c r="A2" s="75" t="s">
        <v>60</v>
      </c>
    </row>
    <row r="4" spans="1:29" ht="15" customHeight="1" x14ac:dyDescent="0.25">
      <c r="B4" s="78" t="s">
        <v>61</v>
      </c>
      <c r="C4" s="79" t="s">
        <v>128</v>
      </c>
    </row>
    <row r="5" spans="1:29" ht="15" customHeight="1" x14ac:dyDescent="0.25">
      <c r="B5" s="78" t="s">
        <v>62</v>
      </c>
      <c r="C5" s="79" t="s">
        <v>160</v>
      </c>
    </row>
    <row r="7" spans="1:29" ht="15" customHeight="1" x14ac:dyDescent="0.25">
      <c r="A7" s="75" t="s">
        <v>63</v>
      </c>
      <c r="P7" s="75" t="s">
        <v>64</v>
      </c>
      <c r="X7" s="80"/>
      <c r="Y7" s="80"/>
      <c r="Z7" s="80"/>
      <c r="AA7" s="80"/>
    </row>
    <row r="8" spans="1:29" ht="15" customHeight="1" x14ac:dyDescent="0.25">
      <c r="A8" s="81"/>
      <c r="B8" s="82"/>
      <c r="C8" s="82"/>
      <c r="D8" s="82" t="s">
        <v>152</v>
      </c>
      <c r="E8" s="82" t="s">
        <v>153</v>
      </c>
      <c r="F8" s="82" t="s">
        <v>154</v>
      </c>
      <c r="G8" s="82" t="s">
        <v>155</v>
      </c>
      <c r="H8" s="82" t="s">
        <v>31</v>
      </c>
      <c r="I8" s="82" t="s">
        <v>65</v>
      </c>
      <c r="J8" s="82" t="s">
        <v>66</v>
      </c>
      <c r="K8" s="82" t="s">
        <v>67</v>
      </c>
      <c r="L8" s="82" t="s">
        <v>68</v>
      </c>
      <c r="M8" s="82" t="s">
        <v>69</v>
      </c>
      <c r="N8" s="83" t="s">
        <v>70</v>
      </c>
      <c r="P8" s="84" t="s">
        <v>71</v>
      </c>
      <c r="Q8" s="85"/>
      <c r="R8" s="85" t="s">
        <v>64</v>
      </c>
      <c r="S8" s="215" t="str">
        <f>D8</f>
        <v>RHBI</v>
      </c>
      <c r="T8" s="215" t="str">
        <f>E8</f>
        <v>RHPD</v>
      </c>
      <c r="U8" s="215" t="str">
        <f t="shared" ref="U8:V8" si="0">F8</f>
        <v>PHBI</v>
      </c>
      <c r="V8" s="215" t="str">
        <f t="shared" si="0"/>
        <v>PHPD</v>
      </c>
      <c r="W8" s="216" t="str">
        <f t="shared" ref="W8:AC8" si="1">H8</f>
        <v>DCPD</v>
      </c>
      <c r="X8" s="215" t="str">
        <f t="shared" si="1"/>
        <v>AccBen</v>
      </c>
      <c r="Y8" s="215" t="str">
        <f t="shared" si="1"/>
        <v>UA</v>
      </c>
      <c r="Z8" s="216" t="str">
        <f t="shared" si="1"/>
        <v>UM</v>
      </c>
      <c r="AA8" s="216" t="str">
        <f t="shared" si="1"/>
        <v>CL</v>
      </c>
      <c r="AB8" s="216" t="str">
        <f t="shared" si="1"/>
        <v>CM</v>
      </c>
      <c r="AC8" s="217" t="str">
        <f t="shared" si="1"/>
        <v>SP</v>
      </c>
    </row>
    <row r="9" spans="1:29" ht="15" customHeight="1" x14ac:dyDescent="0.25">
      <c r="P9" s="86">
        <v>1</v>
      </c>
      <c r="R9" s="77">
        <v>1</v>
      </c>
      <c r="S9" s="87"/>
      <c r="T9" s="87"/>
      <c r="U9" s="87"/>
      <c r="V9" s="87"/>
      <c r="W9" s="87">
        <v>0.3</v>
      </c>
      <c r="X9" s="87"/>
      <c r="Y9" s="87"/>
      <c r="Z9" s="87"/>
      <c r="AA9" s="87"/>
      <c r="AB9" s="87"/>
      <c r="AC9" s="88"/>
    </row>
    <row r="10" spans="1:29" ht="15" customHeight="1" x14ac:dyDescent="0.25">
      <c r="A10" s="89" t="s">
        <v>72</v>
      </c>
      <c r="M10" s="90"/>
      <c r="N10" s="90"/>
      <c r="P10" s="86">
        <v>2</v>
      </c>
      <c r="R10" s="77">
        <v>2</v>
      </c>
      <c r="S10" s="87"/>
      <c r="T10" s="87"/>
      <c r="U10" s="87"/>
      <c r="V10" s="87"/>
      <c r="W10" s="87">
        <v>0.39500000000000002</v>
      </c>
      <c r="X10" s="87"/>
      <c r="Y10" s="87"/>
      <c r="Z10" s="87"/>
      <c r="AA10" s="87"/>
      <c r="AB10" s="87"/>
      <c r="AC10" s="88"/>
    </row>
    <row r="11" spans="1:29" x14ac:dyDescent="0.25">
      <c r="A11" s="81" t="s">
        <v>71</v>
      </c>
      <c r="B11" s="82" t="s">
        <v>73</v>
      </c>
      <c r="C11" s="91" t="s">
        <v>74</v>
      </c>
      <c r="D11" s="211" t="str">
        <f>D8</f>
        <v>RHBI</v>
      </c>
      <c r="E11" s="211" t="str">
        <f t="shared" ref="E11:N11" si="2">E8</f>
        <v>RHPD</v>
      </c>
      <c r="F11" s="211" t="str">
        <f t="shared" si="2"/>
        <v>PHBI</v>
      </c>
      <c r="G11" s="211" t="str">
        <f t="shared" si="2"/>
        <v>PHPD</v>
      </c>
      <c r="H11" s="212" t="str">
        <f t="shared" si="2"/>
        <v>DCPD</v>
      </c>
      <c r="I11" s="212" t="str">
        <f t="shared" si="2"/>
        <v>AccBen</v>
      </c>
      <c r="J11" s="212" t="str">
        <f t="shared" si="2"/>
        <v>UA</v>
      </c>
      <c r="K11" s="213" t="str">
        <f t="shared" si="2"/>
        <v>UM</v>
      </c>
      <c r="L11" s="212" t="str">
        <f t="shared" si="2"/>
        <v>CL</v>
      </c>
      <c r="M11" s="212" t="str">
        <f t="shared" si="2"/>
        <v>CM</v>
      </c>
      <c r="N11" s="214" t="str">
        <f t="shared" si="2"/>
        <v>SP</v>
      </c>
      <c r="O11" s="90"/>
      <c r="P11" s="86">
        <v>3</v>
      </c>
      <c r="R11" s="77">
        <v>3</v>
      </c>
      <c r="S11" s="87"/>
      <c r="T11" s="87"/>
      <c r="U11" s="87"/>
      <c r="V11" s="87"/>
      <c r="W11" s="87">
        <v>0.495</v>
      </c>
      <c r="X11" s="87"/>
      <c r="Y11" s="87"/>
      <c r="Z11" s="87"/>
      <c r="AA11" s="87"/>
      <c r="AB11" s="87"/>
      <c r="AC11" s="88"/>
    </row>
    <row r="12" spans="1:29" x14ac:dyDescent="0.25">
      <c r="A12" s="92" t="str">
        <f>B12&amp;C12</f>
        <v>1U</v>
      </c>
      <c r="B12" s="93">
        <v>1</v>
      </c>
      <c r="C12" s="94" t="s">
        <v>75</v>
      </c>
      <c r="D12" s="257">
        <v>3865.61</v>
      </c>
      <c r="E12" s="257">
        <v>103.08</v>
      </c>
      <c r="F12" s="257">
        <v>1898.23</v>
      </c>
      <c r="G12" s="257">
        <v>154.44999999999999</v>
      </c>
      <c r="H12" s="257">
        <v>343.05</v>
      </c>
      <c r="I12" s="257">
        <v>626.72</v>
      </c>
      <c r="J12" s="257">
        <v>269.48</v>
      </c>
      <c r="K12" s="257"/>
      <c r="L12" s="257"/>
      <c r="M12" s="257"/>
      <c r="N12" s="258"/>
      <c r="P12" s="86">
        <v>4</v>
      </c>
      <c r="R12" s="77">
        <v>4</v>
      </c>
      <c r="S12" s="87"/>
      <c r="T12" s="87"/>
      <c r="U12" s="87"/>
      <c r="V12" s="87"/>
      <c r="W12" s="87">
        <v>0.59499999999999997</v>
      </c>
      <c r="X12" s="87"/>
      <c r="Y12" s="87"/>
      <c r="Z12" s="87"/>
      <c r="AA12" s="87"/>
      <c r="AB12" s="87"/>
      <c r="AC12" s="88"/>
    </row>
    <row r="13" spans="1:29" x14ac:dyDescent="0.25">
      <c r="A13" s="98" t="str">
        <f t="shared" ref="A13:A14" si="3">B13&amp;C13</f>
        <v>2R</v>
      </c>
      <c r="B13" s="76">
        <v>2</v>
      </c>
      <c r="C13" s="99" t="s">
        <v>76</v>
      </c>
      <c r="D13" s="100">
        <v>2378.89</v>
      </c>
      <c r="E13" s="100">
        <v>63.44</v>
      </c>
      <c r="F13" s="100">
        <v>1168.17</v>
      </c>
      <c r="G13" s="100">
        <v>95.05</v>
      </c>
      <c r="H13" s="100">
        <v>211.98</v>
      </c>
      <c r="I13" s="100">
        <v>444.21</v>
      </c>
      <c r="J13" s="100">
        <v>269.48</v>
      </c>
      <c r="K13" s="100"/>
      <c r="L13" s="100"/>
      <c r="M13" s="100"/>
      <c r="N13" s="101"/>
      <c r="P13" s="86">
        <v>5</v>
      </c>
      <c r="R13" s="77">
        <v>5</v>
      </c>
      <c r="S13" s="87"/>
      <c r="T13" s="87"/>
      <c r="U13" s="87"/>
      <c r="V13" s="87"/>
      <c r="W13" s="87">
        <v>0.69499999999999995</v>
      </c>
      <c r="X13" s="87"/>
      <c r="Y13" s="87"/>
      <c r="Z13" s="87"/>
      <c r="AA13" s="87"/>
      <c r="AB13" s="87"/>
      <c r="AC13" s="88"/>
    </row>
    <row r="14" spans="1:29" x14ac:dyDescent="0.25">
      <c r="A14" s="102" t="str">
        <f t="shared" si="3"/>
        <v>3R</v>
      </c>
      <c r="B14" s="103">
        <v>3</v>
      </c>
      <c r="C14" s="104" t="s">
        <v>76</v>
      </c>
      <c r="D14" s="105">
        <v>2735.08</v>
      </c>
      <c r="E14" s="105">
        <v>72.94</v>
      </c>
      <c r="F14" s="105">
        <v>1343.08</v>
      </c>
      <c r="G14" s="105">
        <v>109.27</v>
      </c>
      <c r="H14" s="105">
        <v>242.92</v>
      </c>
      <c r="I14" s="105">
        <v>460.36</v>
      </c>
      <c r="J14" s="105">
        <v>269.48</v>
      </c>
      <c r="K14" s="105"/>
      <c r="L14" s="105"/>
      <c r="M14" s="105"/>
      <c r="N14" s="106"/>
      <c r="P14" s="86">
        <v>6</v>
      </c>
      <c r="R14" s="77">
        <v>6</v>
      </c>
      <c r="S14" s="87"/>
      <c r="T14" s="87"/>
      <c r="U14" s="87"/>
      <c r="V14" s="87"/>
      <c r="W14" s="87">
        <v>0.79500000000000004</v>
      </c>
      <c r="X14" s="87"/>
      <c r="Y14" s="87"/>
      <c r="Z14" s="87"/>
      <c r="AA14" s="87"/>
      <c r="AB14" s="87"/>
      <c r="AC14" s="88"/>
    </row>
    <row r="15" spans="1:29" x14ac:dyDescent="0.25">
      <c r="P15" s="86">
        <v>7</v>
      </c>
      <c r="R15" s="77">
        <v>7</v>
      </c>
      <c r="S15" s="87"/>
      <c r="T15" s="87"/>
      <c r="U15" s="87"/>
      <c r="V15" s="87"/>
      <c r="W15" s="87">
        <v>0.89500000000000002</v>
      </c>
      <c r="X15" s="87"/>
      <c r="Y15" s="87"/>
      <c r="Z15" s="87"/>
      <c r="AA15" s="87"/>
      <c r="AB15" s="87"/>
      <c r="AC15" s="88"/>
    </row>
    <row r="16" spans="1:29" x14ac:dyDescent="0.25">
      <c r="A16" s="89" t="s">
        <v>151</v>
      </c>
      <c r="M16" s="90"/>
      <c r="N16" s="90"/>
      <c r="P16" s="86">
        <v>8</v>
      </c>
      <c r="R16" s="77">
        <v>8</v>
      </c>
      <c r="S16" s="87"/>
      <c r="T16" s="87"/>
      <c r="U16" s="87"/>
      <c r="V16" s="87"/>
      <c r="W16" s="87">
        <v>0.995</v>
      </c>
      <c r="X16" s="87"/>
      <c r="Y16" s="87"/>
      <c r="Z16" s="87"/>
      <c r="AA16" s="87"/>
      <c r="AB16" s="87"/>
      <c r="AC16" s="88"/>
    </row>
    <row r="17" spans="1:29" x14ac:dyDescent="0.25">
      <c r="A17" s="81" t="s">
        <v>71</v>
      </c>
      <c r="B17" s="82" t="s">
        <v>73</v>
      </c>
      <c r="C17" s="91" t="s">
        <v>74</v>
      </c>
      <c r="D17" s="211" t="str">
        <f>D11</f>
        <v>RHBI</v>
      </c>
      <c r="E17" s="211" t="str">
        <f t="shared" ref="E17:N17" si="4">E11</f>
        <v>RHPD</v>
      </c>
      <c r="F17" s="211" t="str">
        <f t="shared" si="4"/>
        <v>PHBI</v>
      </c>
      <c r="G17" s="211" t="str">
        <f t="shared" si="4"/>
        <v>PHPD</v>
      </c>
      <c r="H17" s="212" t="str">
        <f t="shared" si="4"/>
        <v>DCPD</v>
      </c>
      <c r="I17" s="212" t="str">
        <f t="shared" si="4"/>
        <v>AccBen</v>
      </c>
      <c r="J17" s="212" t="str">
        <f t="shared" si="4"/>
        <v>UA</v>
      </c>
      <c r="K17" s="213" t="str">
        <f t="shared" si="4"/>
        <v>UM</v>
      </c>
      <c r="L17" s="212" t="str">
        <f t="shared" si="4"/>
        <v>CL</v>
      </c>
      <c r="M17" s="212" t="str">
        <f t="shared" si="4"/>
        <v>CM</v>
      </c>
      <c r="N17" s="214" t="str">
        <f t="shared" si="4"/>
        <v>SP</v>
      </c>
      <c r="P17" s="86">
        <v>9</v>
      </c>
      <c r="R17" s="77">
        <v>9</v>
      </c>
      <c r="S17" s="87"/>
      <c r="T17" s="87"/>
      <c r="U17" s="87"/>
      <c r="V17" s="87"/>
      <c r="W17" s="87">
        <v>1.095</v>
      </c>
      <c r="X17" s="87"/>
      <c r="Y17" s="87"/>
      <c r="Z17" s="87"/>
      <c r="AA17" s="87"/>
      <c r="AB17" s="87"/>
      <c r="AC17" s="88"/>
    </row>
    <row r="18" spans="1:29" x14ac:dyDescent="0.25">
      <c r="A18" s="92" t="str">
        <f>B18&amp;C18</f>
        <v>1U</v>
      </c>
      <c r="B18" s="93">
        <v>1</v>
      </c>
      <c r="C18" s="94" t="s">
        <v>75</v>
      </c>
      <c r="D18" s="257"/>
      <c r="E18" s="257"/>
      <c r="F18" s="257"/>
      <c r="G18" s="257"/>
      <c r="H18" s="257"/>
      <c r="I18" s="257"/>
      <c r="J18" s="257"/>
      <c r="K18" s="257"/>
      <c r="L18" s="257">
        <v>1.45</v>
      </c>
      <c r="M18" s="257">
        <v>1.44</v>
      </c>
      <c r="N18" s="258">
        <v>1.93</v>
      </c>
      <c r="P18" s="86">
        <v>10</v>
      </c>
      <c r="R18" s="77">
        <v>10</v>
      </c>
      <c r="S18" s="87"/>
      <c r="T18" s="87"/>
      <c r="U18" s="87"/>
      <c r="V18" s="87"/>
      <c r="W18" s="87">
        <v>1.1950000000000001</v>
      </c>
      <c r="X18" s="87"/>
      <c r="Y18" s="87"/>
      <c r="Z18" s="87"/>
      <c r="AA18" s="87"/>
      <c r="AB18" s="87"/>
      <c r="AC18" s="88"/>
    </row>
    <row r="19" spans="1:29" ht="15" customHeight="1" x14ac:dyDescent="0.25">
      <c r="A19" s="98" t="str">
        <f t="shared" ref="A19:A20" si="5">B19&amp;C19</f>
        <v>2R</v>
      </c>
      <c r="B19" s="76">
        <v>2</v>
      </c>
      <c r="C19" s="99" t="s">
        <v>76</v>
      </c>
      <c r="D19" s="100"/>
      <c r="E19" s="100"/>
      <c r="F19" s="100"/>
      <c r="G19" s="100"/>
      <c r="H19" s="100"/>
      <c r="I19" s="100"/>
      <c r="J19" s="100"/>
      <c r="K19" s="100"/>
      <c r="L19" s="100">
        <v>1.45</v>
      </c>
      <c r="M19" s="100">
        <v>1.44</v>
      </c>
      <c r="N19" s="101">
        <v>1.93</v>
      </c>
      <c r="P19" s="86">
        <v>11</v>
      </c>
      <c r="R19" s="77">
        <v>11</v>
      </c>
      <c r="S19" s="87"/>
      <c r="T19" s="87"/>
      <c r="U19" s="87"/>
      <c r="V19" s="87"/>
      <c r="W19" s="87">
        <v>1.2949999999999999</v>
      </c>
      <c r="X19" s="87"/>
      <c r="Y19" s="87"/>
      <c r="Z19" s="87"/>
      <c r="AA19" s="87"/>
      <c r="AB19" s="87"/>
      <c r="AC19" s="88"/>
    </row>
    <row r="20" spans="1:29" ht="15" customHeight="1" x14ac:dyDescent="0.25">
      <c r="A20" s="102" t="str">
        <f t="shared" si="5"/>
        <v>3R</v>
      </c>
      <c r="B20" s="103">
        <v>3</v>
      </c>
      <c r="C20" s="104" t="s">
        <v>76</v>
      </c>
      <c r="D20" s="105"/>
      <c r="E20" s="105"/>
      <c r="F20" s="105"/>
      <c r="G20" s="105"/>
      <c r="H20" s="105"/>
      <c r="I20" s="105"/>
      <c r="J20" s="105"/>
      <c r="K20" s="105"/>
      <c r="L20" s="105">
        <v>1.45</v>
      </c>
      <c r="M20" s="105">
        <v>1.44</v>
      </c>
      <c r="N20" s="106">
        <v>1.93</v>
      </c>
      <c r="O20" s="90"/>
      <c r="P20" s="86">
        <v>12</v>
      </c>
      <c r="R20" s="77">
        <v>12</v>
      </c>
      <c r="S20" s="87"/>
      <c r="T20" s="87"/>
      <c r="U20" s="87"/>
      <c r="V20" s="87"/>
      <c r="W20" s="87">
        <v>1.395</v>
      </c>
      <c r="X20" s="87"/>
      <c r="Y20" s="87"/>
      <c r="Z20" s="87"/>
      <c r="AA20" s="87"/>
      <c r="AB20" s="87"/>
      <c r="AC20" s="88"/>
    </row>
    <row r="21" spans="1:29" ht="15" customHeight="1" x14ac:dyDescent="0.25">
      <c r="O21" s="90"/>
      <c r="P21" s="86">
        <v>13</v>
      </c>
      <c r="R21" s="77">
        <v>13</v>
      </c>
      <c r="S21" s="87"/>
      <c r="T21" s="87"/>
      <c r="U21" s="87"/>
      <c r="V21" s="87"/>
      <c r="W21" s="87">
        <v>1.4950000000000001</v>
      </c>
      <c r="X21" s="87"/>
      <c r="Y21" s="87"/>
      <c r="Z21" s="87"/>
      <c r="AA21" s="87"/>
      <c r="AB21" s="87"/>
      <c r="AC21" s="88"/>
    </row>
    <row r="22" spans="1:29" ht="15" customHeight="1" x14ac:dyDescent="0.25">
      <c r="A22" s="75" t="s">
        <v>77</v>
      </c>
      <c r="B22" s="107"/>
      <c r="C22" s="108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10"/>
      <c r="O22" s="90"/>
      <c r="P22" s="86">
        <v>14</v>
      </c>
      <c r="R22" s="77">
        <v>14</v>
      </c>
      <c r="S22" s="87"/>
      <c r="T22" s="87"/>
      <c r="U22" s="87"/>
      <c r="V22" s="87"/>
      <c r="W22" s="87">
        <v>1.595</v>
      </c>
      <c r="X22" s="87"/>
      <c r="Y22" s="87"/>
      <c r="Z22" s="87"/>
      <c r="AA22" s="87"/>
      <c r="AB22" s="87"/>
      <c r="AC22" s="88"/>
    </row>
    <row r="23" spans="1:29" ht="15" customHeight="1" x14ac:dyDescent="0.25">
      <c r="A23" s="111"/>
      <c r="B23" s="112"/>
      <c r="C23" s="113"/>
      <c r="D23" s="114" t="s">
        <v>78</v>
      </c>
      <c r="E23" s="115"/>
      <c r="F23" s="115"/>
      <c r="G23" s="115"/>
      <c r="H23" s="116"/>
      <c r="I23" s="117" t="s">
        <v>79</v>
      </c>
      <c r="J23" s="118" t="s">
        <v>79</v>
      </c>
      <c r="K23" s="118" t="s">
        <v>80</v>
      </c>
      <c r="L23" s="119"/>
      <c r="M23" s="118" t="s">
        <v>81</v>
      </c>
      <c r="N23" s="120"/>
      <c r="O23" s="90"/>
      <c r="P23" s="86">
        <v>15</v>
      </c>
      <c r="R23" s="77">
        <v>15</v>
      </c>
      <c r="S23" s="87"/>
      <c r="T23" s="87"/>
      <c r="U23" s="87"/>
      <c r="V23" s="87"/>
      <c r="W23" s="87">
        <v>1.6950000000000001</v>
      </c>
      <c r="X23" s="87"/>
      <c r="Y23" s="87"/>
      <c r="Z23" s="87"/>
      <c r="AA23" s="87"/>
      <c r="AB23" s="87"/>
      <c r="AC23" s="88"/>
    </row>
    <row r="24" spans="1:29" ht="15" customHeight="1" x14ac:dyDescent="0.25">
      <c r="A24" s="121" t="s">
        <v>82</v>
      </c>
      <c r="B24" s="122"/>
      <c r="C24" s="122"/>
      <c r="D24" s="121" t="s">
        <v>83</v>
      </c>
      <c r="E24" s="123"/>
      <c r="F24" s="123"/>
      <c r="G24" s="123"/>
      <c r="H24" s="124" t="s">
        <v>84</v>
      </c>
      <c r="I24" s="126" t="s">
        <v>85</v>
      </c>
      <c r="J24" s="127" t="s">
        <v>85</v>
      </c>
      <c r="K24" s="127" t="s">
        <v>86</v>
      </c>
      <c r="L24" s="124" t="s">
        <v>87</v>
      </c>
      <c r="M24" s="127" t="s">
        <v>88</v>
      </c>
      <c r="N24" s="125" t="s">
        <v>89</v>
      </c>
      <c r="O24" s="90"/>
      <c r="P24" s="86">
        <v>16</v>
      </c>
      <c r="R24" s="77">
        <v>16</v>
      </c>
      <c r="S24" s="87"/>
      <c r="T24" s="87"/>
      <c r="U24" s="87"/>
      <c r="V24" s="87"/>
      <c r="W24" s="87">
        <v>1.7949999999999999</v>
      </c>
      <c r="X24" s="87"/>
      <c r="Y24" s="87"/>
      <c r="Z24" s="87"/>
      <c r="AA24" s="87"/>
      <c r="AB24" s="87"/>
      <c r="AC24" s="88"/>
    </row>
    <row r="25" spans="1:29" ht="15" customHeight="1" x14ac:dyDescent="0.25">
      <c r="A25" s="128" t="s">
        <v>90</v>
      </c>
      <c r="B25" s="129" t="s">
        <v>91</v>
      </c>
      <c r="C25" s="129" t="s">
        <v>92</v>
      </c>
      <c r="D25" s="130" t="s">
        <v>93</v>
      </c>
      <c r="E25" s="131"/>
      <c r="F25" s="131"/>
      <c r="G25" s="131"/>
      <c r="H25" s="132" t="s">
        <v>94</v>
      </c>
      <c r="I25" s="134" t="s">
        <v>95</v>
      </c>
      <c r="J25" s="135" t="s">
        <v>96</v>
      </c>
      <c r="K25" s="135" t="s">
        <v>97</v>
      </c>
      <c r="L25" s="132" t="s">
        <v>98</v>
      </c>
      <c r="M25" s="135" t="s">
        <v>99</v>
      </c>
      <c r="N25" s="133" t="s">
        <v>100</v>
      </c>
      <c r="P25" s="86">
        <v>17</v>
      </c>
      <c r="R25" s="77">
        <v>17</v>
      </c>
      <c r="S25" s="87"/>
      <c r="T25" s="87"/>
      <c r="U25" s="87"/>
      <c r="V25" s="87"/>
      <c r="W25" s="87">
        <v>1.895</v>
      </c>
      <c r="X25" s="87"/>
      <c r="Y25" s="87"/>
      <c r="Z25" s="87"/>
      <c r="AA25" s="87"/>
      <c r="AB25" s="87"/>
      <c r="AC25" s="88"/>
    </row>
    <row r="26" spans="1:29" ht="15" customHeight="1" x14ac:dyDescent="0.25">
      <c r="A26" s="136"/>
      <c r="B26" s="137"/>
      <c r="C26" s="138"/>
      <c r="D26" s="139"/>
      <c r="E26" s="134"/>
      <c r="F26" s="134"/>
      <c r="G26" s="134"/>
      <c r="H26" s="140"/>
      <c r="I26" s="140"/>
      <c r="J26" s="140"/>
      <c r="K26" s="140"/>
      <c r="L26" s="141"/>
      <c r="M26" s="141"/>
      <c r="N26" s="142"/>
      <c r="P26" s="86">
        <v>18</v>
      </c>
      <c r="R26" s="77">
        <v>18</v>
      </c>
      <c r="S26" s="87"/>
      <c r="T26" s="87"/>
      <c r="U26" s="87"/>
      <c r="V26" s="87"/>
      <c r="W26" s="87">
        <v>1.9950000000000001</v>
      </c>
      <c r="X26" s="87"/>
      <c r="Y26" s="87"/>
      <c r="Z26" s="87"/>
      <c r="AA26" s="87"/>
      <c r="AB26" s="87"/>
      <c r="AC26" s="88"/>
    </row>
    <row r="27" spans="1:29" ht="15" customHeight="1" x14ac:dyDescent="0.25">
      <c r="P27" s="86">
        <v>19</v>
      </c>
      <c r="R27" s="77">
        <v>19</v>
      </c>
      <c r="S27" s="87"/>
      <c r="T27" s="87"/>
      <c r="U27" s="87"/>
      <c r="V27" s="87"/>
      <c r="W27" s="87">
        <v>2.0950000000000002</v>
      </c>
      <c r="X27" s="87"/>
      <c r="Y27" s="87"/>
      <c r="Z27" s="87"/>
      <c r="AA27" s="87"/>
      <c r="AB27" s="87"/>
      <c r="AC27" s="88"/>
    </row>
    <row r="28" spans="1:29" ht="15" customHeight="1" x14ac:dyDescent="0.25">
      <c r="A28" s="89" t="s">
        <v>101</v>
      </c>
      <c r="P28" s="86">
        <v>20</v>
      </c>
      <c r="R28" s="77">
        <v>20</v>
      </c>
      <c r="S28" s="87"/>
      <c r="T28" s="87"/>
      <c r="U28" s="87"/>
      <c r="V28" s="87"/>
      <c r="W28" s="87">
        <v>2.1949999999999998</v>
      </c>
      <c r="X28" s="87"/>
      <c r="Y28" s="87"/>
      <c r="Z28" s="87"/>
      <c r="AA28" s="87"/>
      <c r="AB28" s="87"/>
      <c r="AC28" s="88"/>
    </row>
    <row r="29" spans="1:29" ht="15" customHeight="1" x14ac:dyDescent="0.25">
      <c r="A29" s="84" t="s">
        <v>71</v>
      </c>
      <c r="B29" s="82"/>
      <c r="C29" s="91" t="s">
        <v>102</v>
      </c>
      <c r="D29" s="211" t="str">
        <f>D11</f>
        <v>RHBI</v>
      </c>
      <c r="E29" s="211" t="str">
        <f>E11</f>
        <v>RHPD</v>
      </c>
      <c r="F29" s="211" t="str">
        <f t="shared" ref="F29:G29" si="6">F11</f>
        <v>PHBI</v>
      </c>
      <c r="G29" s="211" t="str">
        <f t="shared" si="6"/>
        <v>PHPD</v>
      </c>
      <c r="H29" s="212" t="str">
        <f t="shared" ref="H29:N29" si="7">H11</f>
        <v>DCPD</v>
      </c>
      <c r="I29" s="212" t="str">
        <f t="shared" si="7"/>
        <v>AccBen</v>
      </c>
      <c r="J29" s="212" t="str">
        <f t="shared" si="7"/>
        <v>UA</v>
      </c>
      <c r="K29" s="213" t="str">
        <f t="shared" si="7"/>
        <v>UM</v>
      </c>
      <c r="L29" s="212" t="str">
        <f t="shared" si="7"/>
        <v>CL</v>
      </c>
      <c r="M29" s="212" t="str">
        <f t="shared" si="7"/>
        <v>CM</v>
      </c>
      <c r="N29" s="214" t="str">
        <f t="shared" si="7"/>
        <v>SP</v>
      </c>
      <c r="P29" s="86">
        <v>21</v>
      </c>
      <c r="R29" s="77">
        <v>21</v>
      </c>
      <c r="S29" s="87"/>
      <c r="T29" s="87"/>
      <c r="U29" s="87"/>
      <c r="V29" s="87"/>
      <c r="W29" s="87">
        <v>2.2949999999999999</v>
      </c>
      <c r="X29" s="87"/>
      <c r="Y29" s="87"/>
      <c r="Z29" s="87"/>
      <c r="AA29" s="87"/>
      <c r="AB29" s="87"/>
      <c r="AC29" s="88"/>
    </row>
    <row r="30" spans="1:29" ht="15" customHeight="1" x14ac:dyDescent="0.25">
      <c r="A30" s="143">
        <f>C30</f>
        <v>5000</v>
      </c>
      <c r="C30" s="144">
        <v>5000</v>
      </c>
      <c r="D30" s="87"/>
      <c r="E30" s="87"/>
      <c r="F30" s="87"/>
      <c r="G30" s="87">
        <v>0.5</v>
      </c>
      <c r="H30" s="87"/>
      <c r="I30" s="77"/>
      <c r="J30" s="77"/>
      <c r="K30" s="145"/>
      <c r="L30" s="146"/>
      <c r="M30" s="146"/>
      <c r="N30" s="147"/>
      <c r="P30" s="86">
        <v>22</v>
      </c>
      <c r="R30" s="77">
        <v>22</v>
      </c>
      <c r="S30" s="87"/>
      <c r="T30" s="87"/>
      <c r="U30" s="87"/>
      <c r="V30" s="87"/>
      <c r="W30" s="87">
        <v>2.395</v>
      </c>
      <c r="X30" s="87"/>
      <c r="Y30" s="87"/>
      <c r="Z30" s="87"/>
      <c r="AA30" s="87"/>
      <c r="AB30" s="87"/>
      <c r="AC30" s="88"/>
    </row>
    <row r="31" spans="1:29" ht="15" customHeight="1" x14ac:dyDescent="0.25">
      <c r="A31" s="143">
        <f t="shared" ref="A31:A41" si="8">C31</f>
        <v>10000</v>
      </c>
      <c r="C31" s="144">
        <v>10000</v>
      </c>
      <c r="D31" s="87"/>
      <c r="E31" s="87"/>
      <c r="F31" s="87"/>
      <c r="G31" s="87">
        <v>0.625</v>
      </c>
      <c r="H31" s="87"/>
      <c r="I31" s="77"/>
      <c r="J31" s="77"/>
      <c r="K31" s="145"/>
      <c r="L31" s="146"/>
      <c r="M31" s="146"/>
      <c r="N31" s="147"/>
      <c r="P31" s="86">
        <v>23</v>
      </c>
      <c r="R31" s="77">
        <v>23</v>
      </c>
      <c r="S31" s="87"/>
      <c r="T31" s="87"/>
      <c r="U31" s="87"/>
      <c r="V31" s="87"/>
      <c r="W31" s="87">
        <v>2.4950000000000001</v>
      </c>
      <c r="X31" s="87"/>
      <c r="Y31" s="87"/>
      <c r="Z31" s="87"/>
      <c r="AA31" s="87"/>
      <c r="AB31" s="87"/>
      <c r="AC31" s="88"/>
    </row>
    <row r="32" spans="1:29" ht="15" customHeight="1" x14ac:dyDescent="0.25">
      <c r="A32" s="143">
        <f t="shared" si="8"/>
        <v>25000</v>
      </c>
      <c r="C32" s="144">
        <v>25000</v>
      </c>
      <c r="D32" s="87"/>
      <c r="E32" s="87"/>
      <c r="F32" s="87"/>
      <c r="G32" s="87">
        <v>0.875</v>
      </c>
      <c r="H32" s="87"/>
      <c r="I32" s="77"/>
      <c r="J32" s="77"/>
      <c r="K32" s="145"/>
      <c r="L32" s="146"/>
      <c r="M32" s="146"/>
      <c r="N32" s="147"/>
      <c r="P32" s="86">
        <v>24</v>
      </c>
      <c r="R32" s="77">
        <v>24</v>
      </c>
      <c r="S32" s="87"/>
      <c r="T32" s="87"/>
      <c r="U32" s="87"/>
      <c r="V32" s="87"/>
      <c r="W32" s="87">
        <v>2.5950000000000002</v>
      </c>
      <c r="X32" s="87"/>
      <c r="Y32" s="87"/>
      <c r="Z32" s="87"/>
      <c r="AA32" s="87"/>
      <c r="AB32" s="87"/>
      <c r="AC32" s="88"/>
    </row>
    <row r="33" spans="1:29" ht="15" customHeight="1" x14ac:dyDescent="0.25">
      <c r="A33" s="143">
        <f t="shared" si="8"/>
        <v>50000</v>
      </c>
      <c r="C33" s="144">
        <v>50000</v>
      </c>
      <c r="D33" s="87"/>
      <c r="E33" s="87"/>
      <c r="F33" s="87"/>
      <c r="G33" s="87">
        <v>1</v>
      </c>
      <c r="H33" s="87"/>
      <c r="I33" s="77"/>
      <c r="J33" s="77"/>
      <c r="K33" s="145"/>
      <c r="L33" s="146"/>
      <c r="M33" s="146"/>
      <c r="N33" s="147"/>
      <c r="P33" s="86">
        <v>25</v>
      </c>
      <c r="R33" s="77">
        <v>25</v>
      </c>
      <c r="S33" s="87"/>
      <c r="T33" s="87"/>
      <c r="U33" s="87"/>
      <c r="V33" s="87"/>
      <c r="W33" s="87">
        <v>2.6949999999999998</v>
      </c>
      <c r="X33" s="87"/>
      <c r="Y33" s="87"/>
      <c r="Z33" s="87"/>
      <c r="AA33" s="87"/>
      <c r="AB33" s="87"/>
      <c r="AC33" s="88"/>
    </row>
    <row r="34" spans="1:29" ht="15" customHeight="1" x14ac:dyDescent="0.25">
      <c r="A34" s="143">
        <f t="shared" si="8"/>
        <v>200000</v>
      </c>
      <c r="C34" s="144">
        <v>200000</v>
      </c>
      <c r="D34" s="87">
        <v>1</v>
      </c>
      <c r="E34" s="259">
        <f>D34</f>
        <v>1</v>
      </c>
      <c r="F34" s="87">
        <v>1</v>
      </c>
      <c r="G34" s="87"/>
      <c r="H34" s="87"/>
      <c r="I34" s="77"/>
      <c r="J34" s="77"/>
      <c r="K34" s="145"/>
      <c r="L34" s="146"/>
      <c r="M34" s="146"/>
      <c r="N34" s="147"/>
      <c r="P34" s="86">
        <v>26</v>
      </c>
      <c r="R34" s="77">
        <v>26</v>
      </c>
      <c r="S34" s="87"/>
      <c r="T34" s="87"/>
      <c r="U34" s="87"/>
      <c r="V34" s="87"/>
      <c r="W34" s="87">
        <v>2.7949999999999999</v>
      </c>
      <c r="X34" s="87"/>
      <c r="Y34" s="87"/>
      <c r="Z34" s="87"/>
      <c r="AA34" s="87"/>
      <c r="AB34" s="87"/>
      <c r="AC34" s="88"/>
    </row>
    <row r="35" spans="1:29" ht="15" customHeight="1" x14ac:dyDescent="0.25">
      <c r="A35" s="143">
        <f t="shared" si="8"/>
        <v>300000</v>
      </c>
      <c r="C35" s="144">
        <v>300000</v>
      </c>
      <c r="D35" s="87">
        <v>1.042</v>
      </c>
      <c r="E35" s="259">
        <f t="shared" ref="E35:E39" si="9">D35</f>
        <v>1.042</v>
      </c>
      <c r="F35" s="87">
        <v>1.06</v>
      </c>
      <c r="G35" s="87"/>
      <c r="H35" s="87"/>
      <c r="I35" s="77"/>
      <c r="J35" s="77"/>
      <c r="K35" s="145"/>
      <c r="L35" s="146"/>
      <c r="M35" s="146"/>
      <c r="N35" s="147"/>
      <c r="P35" s="86">
        <v>27</v>
      </c>
      <c r="R35" s="77">
        <v>27</v>
      </c>
      <c r="S35" s="87"/>
      <c r="T35" s="87"/>
      <c r="U35" s="87"/>
      <c r="V35" s="87"/>
      <c r="W35" s="87">
        <v>2.895</v>
      </c>
      <c r="X35" s="87"/>
      <c r="Y35" s="87"/>
      <c r="Z35" s="87"/>
      <c r="AA35" s="87"/>
      <c r="AB35" s="87"/>
      <c r="AC35" s="88"/>
    </row>
    <row r="36" spans="1:29" ht="15" customHeight="1" x14ac:dyDescent="0.25">
      <c r="A36" s="143">
        <f t="shared" si="8"/>
        <v>500000</v>
      </c>
      <c r="C36" s="144">
        <v>500000</v>
      </c>
      <c r="D36" s="87">
        <v>1.1100000000000001</v>
      </c>
      <c r="E36" s="259">
        <f t="shared" si="9"/>
        <v>1.1100000000000001</v>
      </c>
      <c r="F36" s="87">
        <v>1.167</v>
      </c>
      <c r="G36" s="87"/>
      <c r="H36" s="87"/>
      <c r="I36" s="77"/>
      <c r="J36" s="77"/>
      <c r="K36" s="145"/>
      <c r="L36" s="146"/>
      <c r="M36" s="146"/>
      <c r="N36" s="147"/>
      <c r="P36" s="86">
        <v>28</v>
      </c>
      <c r="R36" s="77">
        <v>28</v>
      </c>
      <c r="S36" s="87"/>
      <c r="T36" s="87"/>
      <c r="U36" s="87"/>
      <c r="V36" s="87"/>
      <c r="W36" s="87">
        <v>2.9950000000000001</v>
      </c>
      <c r="X36" s="87"/>
      <c r="Y36" s="87"/>
      <c r="Z36" s="87"/>
      <c r="AA36" s="87"/>
      <c r="AB36" s="87"/>
      <c r="AC36" s="88"/>
    </row>
    <row r="37" spans="1:29" ht="15" customHeight="1" x14ac:dyDescent="0.25">
      <c r="A37" s="143">
        <f t="shared" si="8"/>
        <v>1000000</v>
      </c>
      <c r="C37" s="144">
        <v>1000000</v>
      </c>
      <c r="D37" s="87">
        <v>1.22</v>
      </c>
      <c r="E37" s="259">
        <f t="shared" si="9"/>
        <v>1.22</v>
      </c>
      <c r="F37" s="87">
        <v>1.333</v>
      </c>
      <c r="G37" s="87"/>
      <c r="H37" s="87"/>
      <c r="I37" s="77"/>
      <c r="J37" s="77"/>
      <c r="K37" s="145"/>
      <c r="L37" s="146"/>
      <c r="M37" s="146"/>
      <c r="N37" s="147"/>
      <c r="P37" s="86">
        <v>29</v>
      </c>
      <c r="R37" s="77">
        <v>29</v>
      </c>
      <c r="S37" s="87"/>
      <c r="T37" s="87"/>
      <c r="U37" s="87"/>
      <c r="V37" s="87"/>
      <c r="W37" s="87">
        <v>3.145</v>
      </c>
      <c r="X37" s="87"/>
      <c r="Y37" s="87"/>
      <c r="Z37" s="87"/>
      <c r="AA37" s="87"/>
      <c r="AB37" s="87"/>
      <c r="AC37" s="88"/>
    </row>
    <row r="38" spans="1:29" ht="15" customHeight="1" x14ac:dyDescent="0.25">
      <c r="A38" s="143">
        <f t="shared" si="8"/>
        <v>2000000</v>
      </c>
      <c r="C38" s="144">
        <v>2000000</v>
      </c>
      <c r="D38" s="87">
        <v>1.3859999999999999</v>
      </c>
      <c r="E38" s="259">
        <f t="shared" si="9"/>
        <v>1.3859999999999999</v>
      </c>
      <c r="F38" s="87">
        <v>1.6240000000000001</v>
      </c>
      <c r="G38" s="87"/>
      <c r="H38" s="87"/>
      <c r="I38" s="77"/>
      <c r="J38" s="77"/>
      <c r="K38" s="145"/>
      <c r="L38" s="146"/>
      <c r="M38" s="146"/>
      <c r="N38" s="147"/>
      <c r="P38" s="86">
        <v>30</v>
      </c>
      <c r="R38" s="77">
        <v>30</v>
      </c>
      <c r="S38" s="87"/>
      <c r="T38" s="87"/>
      <c r="U38" s="87"/>
      <c r="V38" s="87"/>
      <c r="W38" s="87">
        <v>3.3450000000000002</v>
      </c>
      <c r="X38" s="87"/>
      <c r="Y38" s="87"/>
      <c r="Z38" s="87"/>
      <c r="AA38" s="87"/>
      <c r="AB38" s="87"/>
      <c r="AC38" s="88"/>
    </row>
    <row r="39" spans="1:29" ht="15" customHeight="1" x14ac:dyDescent="0.25">
      <c r="A39" s="143">
        <f t="shared" si="8"/>
        <v>3000000</v>
      </c>
      <c r="C39" s="144">
        <v>3000000</v>
      </c>
      <c r="D39" s="87">
        <v>1.5189999999999999</v>
      </c>
      <c r="E39" s="259">
        <f t="shared" si="9"/>
        <v>1.5189999999999999</v>
      </c>
      <c r="F39" s="87">
        <v>1.8660000000000001</v>
      </c>
      <c r="G39" s="87"/>
      <c r="H39" s="87"/>
      <c r="I39" s="77"/>
      <c r="J39" s="77"/>
      <c r="K39" s="145"/>
      <c r="L39" s="146"/>
      <c r="M39" s="146"/>
      <c r="N39" s="147"/>
      <c r="P39" s="86">
        <v>31</v>
      </c>
      <c r="R39" s="77">
        <v>31</v>
      </c>
      <c r="S39" s="87"/>
      <c r="T39" s="87"/>
      <c r="U39" s="87"/>
      <c r="V39" s="87"/>
      <c r="W39" s="252">
        <f t="shared" ref="W39:W102" si="10">+W38+W$108</f>
        <v>3.5450000000000004</v>
      </c>
      <c r="X39" s="87"/>
      <c r="Y39" s="87"/>
      <c r="Z39" s="87"/>
      <c r="AA39" s="252"/>
      <c r="AB39" s="252"/>
      <c r="AC39" s="253"/>
    </row>
    <row r="40" spans="1:29" ht="15" customHeight="1" x14ac:dyDescent="0.25">
      <c r="A40" s="143">
        <f t="shared" si="8"/>
        <v>4000000</v>
      </c>
      <c r="C40" s="144">
        <v>4000000</v>
      </c>
      <c r="D40" s="87"/>
      <c r="E40" s="87"/>
      <c r="F40" s="87"/>
      <c r="G40" s="87"/>
      <c r="H40" s="87"/>
      <c r="I40" s="77"/>
      <c r="J40" s="77"/>
      <c r="K40" s="145"/>
      <c r="L40" s="146"/>
      <c r="M40" s="146"/>
      <c r="N40" s="147"/>
      <c r="P40" s="86">
        <v>32</v>
      </c>
      <c r="R40" s="77">
        <v>32</v>
      </c>
      <c r="S40" s="87"/>
      <c r="T40" s="87"/>
      <c r="U40" s="87"/>
      <c r="V40" s="87"/>
      <c r="W40" s="252">
        <f t="shared" si="10"/>
        <v>3.7450000000000006</v>
      </c>
      <c r="X40" s="87"/>
      <c r="Y40" s="87"/>
      <c r="Z40" s="87"/>
      <c r="AA40" s="252"/>
      <c r="AB40" s="252"/>
      <c r="AC40" s="253"/>
    </row>
    <row r="41" spans="1:29" ht="15" customHeight="1" x14ac:dyDescent="0.25">
      <c r="A41" s="148">
        <f t="shared" si="8"/>
        <v>5000000</v>
      </c>
      <c r="B41" s="103"/>
      <c r="C41" s="149">
        <v>5000000</v>
      </c>
      <c r="D41" s="150">
        <v>1.7030000000000001</v>
      </c>
      <c r="E41" s="260">
        <f>D41</f>
        <v>1.7030000000000001</v>
      </c>
      <c r="F41" s="150">
        <v>2.2469999999999999</v>
      </c>
      <c r="G41" s="150"/>
      <c r="H41" s="150"/>
      <c r="I41" s="151"/>
      <c r="J41" s="151"/>
      <c r="K41" s="152"/>
      <c r="L41" s="153"/>
      <c r="M41" s="153"/>
      <c r="N41" s="154"/>
      <c r="P41" s="86">
        <v>33</v>
      </c>
      <c r="R41" s="77">
        <v>33</v>
      </c>
      <c r="S41" s="87"/>
      <c r="T41" s="87"/>
      <c r="U41" s="87"/>
      <c r="V41" s="87"/>
      <c r="W41" s="252">
        <f t="shared" si="10"/>
        <v>3.9450000000000007</v>
      </c>
      <c r="X41" s="87"/>
      <c r="Y41" s="87"/>
      <c r="Z41" s="87"/>
      <c r="AA41" s="252"/>
      <c r="AB41" s="252"/>
      <c r="AC41" s="253"/>
    </row>
    <row r="42" spans="1:29" ht="15" customHeight="1" x14ac:dyDescent="0.25">
      <c r="P42" s="86">
        <v>34</v>
      </c>
      <c r="R42" s="77">
        <v>34</v>
      </c>
      <c r="S42" s="87"/>
      <c r="T42" s="87"/>
      <c r="U42" s="87"/>
      <c r="V42" s="87"/>
      <c r="W42" s="252">
        <f t="shared" si="10"/>
        <v>4.1450000000000005</v>
      </c>
      <c r="X42" s="87"/>
      <c r="Y42" s="87"/>
      <c r="Z42" s="87"/>
      <c r="AA42" s="252"/>
      <c r="AB42" s="252"/>
      <c r="AC42" s="253"/>
    </row>
    <row r="43" spans="1:29" ht="15" customHeight="1" x14ac:dyDescent="0.25">
      <c r="A43" s="89" t="s">
        <v>103</v>
      </c>
      <c r="B43" s="90"/>
      <c r="C43" s="90"/>
      <c r="D43" s="90"/>
      <c r="E43" s="90"/>
      <c r="F43" s="90"/>
      <c r="G43" s="90"/>
      <c r="H43" s="90"/>
      <c r="I43" s="90"/>
      <c r="P43" s="86">
        <v>35</v>
      </c>
      <c r="R43" s="77">
        <v>35</v>
      </c>
      <c r="S43" s="87"/>
      <c r="T43" s="87"/>
      <c r="U43" s="87"/>
      <c r="V43" s="87"/>
      <c r="W43" s="252">
        <f t="shared" si="10"/>
        <v>4.3450000000000006</v>
      </c>
      <c r="X43" s="87"/>
      <c r="Y43" s="87"/>
      <c r="Z43" s="87"/>
      <c r="AA43" s="252"/>
      <c r="AB43" s="252"/>
      <c r="AC43" s="253"/>
    </row>
    <row r="44" spans="1:29" ht="15" customHeight="1" x14ac:dyDescent="0.25">
      <c r="A44" s="84" t="s">
        <v>71</v>
      </c>
      <c r="B44" s="91" t="s">
        <v>104</v>
      </c>
      <c r="C44" s="91" t="s">
        <v>74</v>
      </c>
      <c r="D44" s="211" t="str">
        <f>D29</f>
        <v>RHBI</v>
      </c>
      <c r="E44" s="211" t="str">
        <f t="shared" ref="E44:N44" si="11">E29</f>
        <v>RHPD</v>
      </c>
      <c r="F44" s="211" t="str">
        <f t="shared" si="11"/>
        <v>PHBI</v>
      </c>
      <c r="G44" s="211" t="str">
        <f t="shared" si="11"/>
        <v>PHPD</v>
      </c>
      <c r="H44" s="212" t="str">
        <f t="shared" si="11"/>
        <v>DCPD</v>
      </c>
      <c r="I44" s="212" t="str">
        <f t="shared" si="11"/>
        <v>AccBen</v>
      </c>
      <c r="J44" s="212" t="str">
        <f t="shared" si="11"/>
        <v>UA</v>
      </c>
      <c r="K44" s="213" t="str">
        <f t="shared" si="11"/>
        <v>UM</v>
      </c>
      <c r="L44" s="212" t="str">
        <f t="shared" si="11"/>
        <v>CL</v>
      </c>
      <c r="M44" s="212" t="str">
        <f t="shared" si="11"/>
        <v>CM</v>
      </c>
      <c r="N44" s="214" t="str">
        <f t="shared" si="11"/>
        <v>SP</v>
      </c>
      <c r="P44" s="86">
        <v>36</v>
      </c>
      <c r="R44" s="77">
        <v>36</v>
      </c>
      <c r="S44" s="87"/>
      <c r="T44" s="87"/>
      <c r="U44" s="87"/>
      <c r="V44" s="87"/>
      <c r="W44" s="252">
        <f t="shared" si="10"/>
        <v>4.5450000000000008</v>
      </c>
      <c r="X44" s="87"/>
      <c r="Y44" s="87"/>
      <c r="Z44" s="87"/>
      <c r="AA44" s="252"/>
      <c r="AB44" s="252"/>
      <c r="AC44" s="253"/>
    </row>
    <row r="45" spans="1:29" ht="15" customHeight="1" x14ac:dyDescent="0.25">
      <c r="A45" s="228" t="str">
        <f>+CONCATENATE(B45,C45)</f>
        <v>01U</v>
      </c>
      <c r="B45" s="218" t="s">
        <v>129</v>
      </c>
      <c r="C45" s="232" t="s">
        <v>75</v>
      </c>
      <c r="D45" s="219"/>
      <c r="E45" s="220"/>
      <c r="F45" s="220"/>
      <c r="G45" s="220"/>
      <c r="H45" s="220"/>
      <c r="I45" s="160"/>
      <c r="J45" s="160"/>
      <c r="K45" s="219"/>
      <c r="L45" s="219"/>
      <c r="M45" s="219"/>
      <c r="N45" s="161"/>
      <c r="P45" s="86">
        <v>37</v>
      </c>
      <c r="R45" s="77">
        <v>37</v>
      </c>
      <c r="S45" s="87"/>
      <c r="T45" s="87"/>
      <c r="U45" s="87"/>
      <c r="V45" s="87"/>
      <c r="W45" s="252">
        <f t="shared" si="10"/>
        <v>4.745000000000001</v>
      </c>
      <c r="X45" s="87"/>
      <c r="Y45" s="87"/>
      <c r="Z45" s="87"/>
      <c r="AA45" s="252"/>
      <c r="AB45" s="252"/>
      <c r="AC45" s="253"/>
    </row>
    <row r="46" spans="1:29" ht="15" customHeight="1" x14ac:dyDescent="0.25">
      <c r="A46" s="229" t="str">
        <f t="shared" ref="A46:A62" si="12">+CONCATENATE(B46,C46)</f>
        <v>02U</v>
      </c>
      <c r="B46" s="158" t="s">
        <v>130</v>
      </c>
      <c r="C46" s="233" t="s">
        <v>75</v>
      </c>
      <c r="D46" s="159"/>
      <c r="E46" s="221"/>
      <c r="F46" s="221"/>
      <c r="G46" s="221"/>
      <c r="H46" s="221"/>
      <c r="I46" s="162"/>
      <c r="J46" s="162"/>
      <c r="K46" s="159"/>
      <c r="L46" s="159"/>
      <c r="M46" s="159"/>
      <c r="N46" s="163"/>
      <c r="P46" s="86">
        <v>38</v>
      </c>
      <c r="R46" s="77">
        <v>38</v>
      </c>
      <c r="S46" s="87"/>
      <c r="T46" s="87"/>
      <c r="U46" s="87"/>
      <c r="V46" s="87"/>
      <c r="W46" s="252">
        <f t="shared" si="10"/>
        <v>4.9450000000000012</v>
      </c>
      <c r="X46" s="87"/>
      <c r="Y46" s="87"/>
      <c r="Z46" s="87"/>
      <c r="AA46" s="252"/>
      <c r="AB46" s="252"/>
      <c r="AC46" s="253"/>
    </row>
    <row r="47" spans="1:29" ht="15" customHeight="1" x14ac:dyDescent="0.25">
      <c r="A47" s="229" t="str">
        <f t="shared" si="12"/>
        <v>03U</v>
      </c>
      <c r="B47" s="158" t="s">
        <v>131</v>
      </c>
      <c r="C47" s="233" t="s">
        <v>75</v>
      </c>
      <c r="D47" s="159"/>
      <c r="E47" s="221"/>
      <c r="F47" s="221"/>
      <c r="G47" s="221"/>
      <c r="H47" s="221"/>
      <c r="I47" s="162"/>
      <c r="J47" s="162"/>
      <c r="K47" s="159"/>
      <c r="L47" s="159"/>
      <c r="M47" s="159"/>
      <c r="N47" s="163"/>
      <c r="P47" s="86">
        <v>39</v>
      </c>
      <c r="R47" s="77">
        <v>39</v>
      </c>
      <c r="S47" s="87"/>
      <c r="T47" s="87"/>
      <c r="U47" s="87"/>
      <c r="V47" s="87"/>
      <c r="W47" s="252">
        <f t="shared" si="10"/>
        <v>5.1450000000000014</v>
      </c>
      <c r="X47" s="87"/>
      <c r="Y47" s="87"/>
      <c r="Z47" s="87"/>
      <c r="AA47" s="252"/>
      <c r="AB47" s="252"/>
      <c r="AC47" s="253"/>
    </row>
    <row r="48" spans="1:29" ht="15" customHeight="1" x14ac:dyDescent="0.25">
      <c r="A48" s="229" t="str">
        <f t="shared" si="12"/>
        <v>05U</v>
      </c>
      <c r="B48" s="158" t="s">
        <v>132</v>
      </c>
      <c r="C48" s="233" t="s">
        <v>75</v>
      </c>
      <c r="D48" s="159"/>
      <c r="E48" s="221"/>
      <c r="F48" s="221"/>
      <c r="G48" s="221"/>
      <c r="H48" s="221"/>
      <c r="I48" s="162"/>
      <c r="J48" s="162"/>
      <c r="K48" s="159"/>
      <c r="L48" s="159"/>
      <c r="M48" s="159"/>
      <c r="N48" s="163"/>
      <c r="P48" s="86">
        <v>40</v>
      </c>
      <c r="R48" s="77">
        <v>40</v>
      </c>
      <c r="S48" s="87"/>
      <c r="T48" s="87"/>
      <c r="U48" s="87"/>
      <c r="V48" s="87"/>
      <c r="W48" s="252">
        <f t="shared" si="10"/>
        <v>5.3450000000000015</v>
      </c>
      <c r="X48" s="87"/>
      <c r="Y48" s="87"/>
      <c r="Z48" s="87"/>
      <c r="AA48" s="252"/>
      <c r="AB48" s="252"/>
      <c r="AC48" s="253"/>
    </row>
    <row r="49" spans="1:29" ht="15" customHeight="1" x14ac:dyDescent="0.25">
      <c r="A49" s="229" t="str">
        <f t="shared" si="12"/>
        <v>07U</v>
      </c>
      <c r="B49" s="158" t="s">
        <v>133</v>
      </c>
      <c r="C49" s="233" t="s">
        <v>75</v>
      </c>
      <c r="D49" s="159"/>
      <c r="E49" s="221"/>
      <c r="F49" s="221"/>
      <c r="G49" s="221"/>
      <c r="H49" s="221"/>
      <c r="I49" s="162"/>
      <c r="J49" s="162"/>
      <c r="K49" s="159"/>
      <c r="L49" s="159"/>
      <c r="M49" s="159"/>
      <c r="N49" s="163"/>
      <c r="P49" s="86">
        <v>41</v>
      </c>
      <c r="R49" s="77">
        <v>41</v>
      </c>
      <c r="S49" s="87"/>
      <c r="T49" s="87"/>
      <c r="U49" s="87"/>
      <c r="V49" s="87"/>
      <c r="W49" s="252">
        <f t="shared" si="10"/>
        <v>5.5450000000000017</v>
      </c>
      <c r="X49" s="87"/>
      <c r="Y49" s="87"/>
      <c r="Z49" s="87"/>
      <c r="AA49" s="252"/>
      <c r="AB49" s="252"/>
      <c r="AC49" s="253"/>
    </row>
    <row r="50" spans="1:29" ht="15" customHeight="1" x14ac:dyDescent="0.25">
      <c r="A50" s="229" t="str">
        <f t="shared" si="12"/>
        <v>10U</v>
      </c>
      <c r="B50" s="158" t="s">
        <v>134</v>
      </c>
      <c r="C50" s="233" t="s">
        <v>75</v>
      </c>
      <c r="D50" s="159"/>
      <c r="E50" s="221"/>
      <c r="F50" s="221"/>
      <c r="G50" s="221"/>
      <c r="H50" s="221"/>
      <c r="I50" s="162"/>
      <c r="J50" s="162"/>
      <c r="K50" s="159"/>
      <c r="L50" s="159"/>
      <c r="M50" s="159"/>
      <c r="N50" s="163"/>
      <c r="P50" s="86">
        <v>42</v>
      </c>
      <c r="R50" s="77">
        <v>42</v>
      </c>
      <c r="S50" s="87"/>
      <c r="T50" s="87"/>
      <c r="U50" s="87"/>
      <c r="V50" s="87"/>
      <c r="W50" s="252">
        <f t="shared" si="10"/>
        <v>5.7450000000000019</v>
      </c>
      <c r="X50" s="87"/>
      <c r="Y50" s="87"/>
      <c r="Z50" s="87"/>
      <c r="AA50" s="252"/>
      <c r="AB50" s="252"/>
      <c r="AC50" s="253"/>
    </row>
    <row r="51" spans="1:29" ht="15" customHeight="1" x14ac:dyDescent="0.25">
      <c r="A51" s="229" t="str">
        <f t="shared" si="12"/>
        <v>11U</v>
      </c>
      <c r="B51" s="158" t="s">
        <v>135</v>
      </c>
      <c r="C51" s="233" t="s">
        <v>75</v>
      </c>
      <c r="D51" s="159"/>
      <c r="E51" s="221"/>
      <c r="F51" s="221"/>
      <c r="G51" s="221"/>
      <c r="H51" s="221"/>
      <c r="I51" s="162"/>
      <c r="J51" s="162"/>
      <c r="K51" s="159"/>
      <c r="L51" s="159"/>
      <c r="M51" s="159"/>
      <c r="N51" s="163"/>
      <c r="P51" s="86">
        <v>43</v>
      </c>
      <c r="R51" s="77">
        <v>43</v>
      </c>
      <c r="S51" s="87"/>
      <c r="T51" s="87"/>
      <c r="U51" s="87"/>
      <c r="V51" s="87"/>
      <c r="W51" s="252">
        <f t="shared" si="10"/>
        <v>5.9450000000000021</v>
      </c>
      <c r="X51" s="87"/>
      <c r="Y51" s="87"/>
      <c r="Z51" s="87"/>
      <c r="AA51" s="252"/>
      <c r="AB51" s="252"/>
      <c r="AC51" s="253"/>
    </row>
    <row r="52" spans="1:29" ht="15" customHeight="1" x14ac:dyDescent="0.25">
      <c r="A52" s="229" t="str">
        <f t="shared" si="12"/>
        <v>12U</v>
      </c>
      <c r="B52" s="158" t="s">
        <v>136</v>
      </c>
      <c r="C52" s="233" t="s">
        <v>75</v>
      </c>
      <c r="D52" s="159"/>
      <c r="E52" s="221"/>
      <c r="F52" s="221"/>
      <c r="G52" s="221"/>
      <c r="H52" s="221"/>
      <c r="I52" s="162"/>
      <c r="J52" s="162"/>
      <c r="K52" s="159"/>
      <c r="L52" s="159"/>
      <c r="M52" s="159"/>
      <c r="N52" s="163"/>
      <c r="P52" s="86">
        <v>44</v>
      </c>
      <c r="R52" s="77">
        <v>44</v>
      </c>
      <c r="S52" s="87"/>
      <c r="T52" s="87"/>
      <c r="U52" s="87"/>
      <c r="V52" s="87"/>
      <c r="W52" s="252">
        <f t="shared" si="10"/>
        <v>6.1450000000000022</v>
      </c>
      <c r="X52" s="87"/>
      <c r="Y52" s="87"/>
      <c r="Z52" s="87"/>
      <c r="AA52" s="252"/>
      <c r="AB52" s="252"/>
      <c r="AC52" s="253"/>
    </row>
    <row r="53" spans="1:29" ht="15" customHeight="1" x14ac:dyDescent="0.25">
      <c r="A53" s="230" t="str">
        <f t="shared" si="12"/>
        <v>13U</v>
      </c>
      <c r="B53" s="223" t="s">
        <v>137</v>
      </c>
      <c r="C53" s="234" t="s">
        <v>75</v>
      </c>
      <c r="D53" s="224"/>
      <c r="E53" s="225"/>
      <c r="F53" s="225"/>
      <c r="G53" s="225"/>
      <c r="H53" s="225"/>
      <c r="I53" s="226"/>
      <c r="J53" s="226"/>
      <c r="K53" s="224"/>
      <c r="L53" s="224"/>
      <c r="M53" s="224"/>
      <c r="N53" s="227"/>
      <c r="P53" s="86">
        <v>45</v>
      </c>
      <c r="R53" s="77">
        <v>45</v>
      </c>
      <c r="S53" s="87"/>
      <c r="T53" s="87"/>
      <c r="U53" s="87"/>
      <c r="V53" s="87"/>
      <c r="W53" s="252">
        <f t="shared" si="10"/>
        <v>6.3450000000000024</v>
      </c>
      <c r="X53" s="87"/>
      <c r="Y53" s="87"/>
      <c r="Z53" s="87"/>
      <c r="AA53" s="252"/>
      <c r="AB53" s="252"/>
      <c r="AC53" s="253"/>
    </row>
    <row r="54" spans="1:29" ht="15" customHeight="1" x14ac:dyDescent="0.25">
      <c r="A54" s="229" t="str">
        <f t="shared" si="12"/>
        <v>01R</v>
      </c>
      <c r="B54" s="158" t="str">
        <f t="shared" ref="B54:B62" si="13">B45</f>
        <v>01</v>
      </c>
      <c r="C54" s="233" t="s">
        <v>76</v>
      </c>
      <c r="D54" s="159"/>
      <c r="E54" s="221"/>
      <c r="F54" s="221"/>
      <c r="G54" s="221"/>
      <c r="H54" s="221"/>
      <c r="I54" s="162"/>
      <c r="J54" s="162"/>
      <c r="K54" s="159"/>
      <c r="L54" s="159"/>
      <c r="M54" s="159"/>
      <c r="N54" s="163"/>
      <c r="P54" s="86">
        <v>46</v>
      </c>
      <c r="R54" s="77">
        <v>46</v>
      </c>
      <c r="S54" s="87"/>
      <c r="T54" s="87"/>
      <c r="U54" s="87"/>
      <c r="V54" s="87"/>
      <c r="W54" s="252">
        <f t="shared" si="10"/>
        <v>6.5450000000000026</v>
      </c>
      <c r="X54" s="87"/>
      <c r="Y54" s="87"/>
      <c r="Z54" s="87"/>
      <c r="AA54" s="252"/>
      <c r="AB54" s="252"/>
      <c r="AC54" s="253"/>
    </row>
    <row r="55" spans="1:29" ht="15" customHeight="1" x14ac:dyDescent="0.25">
      <c r="A55" s="229" t="str">
        <f t="shared" si="12"/>
        <v>02R</v>
      </c>
      <c r="B55" s="158" t="str">
        <f t="shared" si="13"/>
        <v>02</v>
      </c>
      <c r="C55" s="233" t="s">
        <v>76</v>
      </c>
      <c r="D55" s="159"/>
      <c r="E55" s="221"/>
      <c r="F55" s="221"/>
      <c r="G55" s="221"/>
      <c r="H55" s="221"/>
      <c r="I55" s="162"/>
      <c r="J55" s="162"/>
      <c r="K55" s="159"/>
      <c r="L55" s="159"/>
      <c r="M55" s="159"/>
      <c r="N55" s="163"/>
      <c r="P55" s="86">
        <v>47</v>
      </c>
      <c r="R55" s="77">
        <v>47</v>
      </c>
      <c r="S55" s="87"/>
      <c r="T55" s="87"/>
      <c r="U55" s="87"/>
      <c r="V55" s="87"/>
      <c r="W55" s="252">
        <f t="shared" si="10"/>
        <v>6.7450000000000028</v>
      </c>
      <c r="X55" s="87"/>
      <c r="Y55" s="87"/>
      <c r="Z55" s="87"/>
      <c r="AA55" s="252"/>
      <c r="AB55" s="252"/>
      <c r="AC55" s="253"/>
    </row>
    <row r="56" spans="1:29" ht="15" customHeight="1" x14ac:dyDescent="0.25">
      <c r="A56" s="229" t="str">
        <f t="shared" si="12"/>
        <v>03R</v>
      </c>
      <c r="B56" s="158" t="str">
        <f t="shared" si="13"/>
        <v>03</v>
      </c>
      <c r="C56" s="233" t="s">
        <v>76</v>
      </c>
      <c r="D56" s="159"/>
      <c r="E56" s="221"/>
      <c r="F56" s="221"/>
      <c r="G56" s="221"/>
      <c r="H56" s="221"/>
      <c r="I56" s="162"/>
      <c r="J56" s="162"/>
      <c r="K56" s="159"/>
      <c r="L56" s="159"/>
      <c r="M56" s="159"/>
      <c r="N56" s="163"/>
      <c r="P56" s="86">
        <v>48</v>
      </c>
      <c r="R56" s="77">
        <v>48</v>
      </c>
      <c r="S56" s="87"/>
      <c r="T56" s="87"/>
      <c r="U56" s="87"/>
      <c r="V56" s="87"/>
      <c r="W56" s="252">
        <f t="shared" si="10"/>
        <v>6.9450000000000029</v>
      </c>
      <c r="X56" s="87"/>
      <c r="Y56" s="87"/>
      <c r="Z56" s="87"/>
      <c r="AA56" s="252"/>
      <c r="AB56" s="252"/>
      <c r="AC56" s="253"/>
    </row>
    <row r="57" spans="1:29" ht="15" customHeight="1" x14ac:dyDescent="0.25">
      <c r="A57" s="229" t="str">
        <f t="shared" si="12"/>
        <v>05R</v>
      </c>
      <c r="B57" s="158" t="str">
        <f t="shared" si="13"/>
        <v>05</v>
      </c>
      <c r="C57" s="233" t="s">
        <v>76</v>
      </c>
      <c r="D57" s="159"/>
      <c r="E57" s="221"/>
      <c r="F57" s="221"/>
      <c r="G57" s="221"/>
      <c r="H57" s="221"/>
      <c r="I57" s="162"/>
      <c r="J57" s="162"/>
      <c r="K57" s="159"/>
      <c r="L57" s="159"/>
      <c r="M57" s="159"/>
      <c r="N57" s="163"/>
      <c r="P57" s="86">
        <v>49</v>
      </c>
      <c r="R57" s="77">
        <v>49</v>
      </c>
      <c r="S57" s="87"/>
      <c r="T57" s="87"/>
      <c r="U57" s="87"/>
      <c r="V57" s="87"/>
      <c r="W57" s="252">
        <f t="shared" si="10"/>
        <v>7.1450000000000031</v>
      </c>
      <c r="X57" s="87"/>
      <c r="Y57" s="87"/>
      <c r="Z57" s="87"/>
      <c r="AA57" s="252"/>
      <c r="AB57" s="252"/>
      <c r="AC57" s="253"/>
    </row>
    <row r="58" spans="1:29" ht="15" customHeight="1" x14ac:dyDescent="0.25">
      <c r="A58" s="229" t="str">
        <f t="shared" si="12"/>
        <v>07R</v>
      </c>
      <c r="B58" s="158" t="str">
        <f t="shared" si="13"/>
        <v>07</v>
      </c>
      <c r="C58" s="233" t="s">
        <v>76</v>
      </c>
      <c r="D58" s="159"/>
      <c r="E58" s="221"/>
      <c r="F58" s="221"/>
      <c r="G58" s="221"/>
      <c r="H58" s="221"/>
      <c r="I58" s="162"/>
      <c r="J58" s="162"/>
      <c r="K58" s="159"/>
      <c r="L58" s="159"/>
      <c r="M58" s="159"/>
      <c r="N58" s="163"/>
      <c r="P58" s="86">
        <v>50</v>
      </c>
      <c r="R58" s="77">
        <v>50</v>
      </c>
      <c r="S58" s="87"/>
      <c r="T58" s="87"/>
      <c r="U58" s="87"/>
      <c r="V58" s="87"/>
      <c r="W58" s="252">
        <f t="shared" si="10"/>
        <v>7.3450000000000033</v>
      </c>
      <c r="X58" s="87"/>
      <c r="Y58" s="87"/>
      <c r="Z58" s="87"/>
      <c r="AA58" s="252"/>
      <c r="AB58" s="252"/>
      <c r="AC58" s="253"/>
    </row>
    <row r="59" spans="1:29" ht="15" customHeight="1" x14ac:dyDescent="0.25">
      <c r="A59" s="229" t="str">
        <f t="shared" si="12"/>
        <v>10R</v>
      </c>
      <c r="B59" s="158" t="str">
        <f t="shared" si="13"/>
        <v>10</v>
      </c>
      <c r="C59" s="233" t="s">
        <v>76</v>
      </c>
      <c r="D59" s="159"/>
      <c r="E59" s="221"/>
      <c r="F59" s="221"/>
      <c r="G59" s="221"/>
      <c r="H59" s="221"/>
      <c r="I59" s="162"/>
      <c r="J59" s="162"/>
      <c r="K59" s="159"/>
      <c r="L59" s="159"/>
      <c r="M59" s="159"/>
      <c r="N59" s="163"/>
      <c r="P59" s="86">
        <v>51</v>
      </c>
      <c r="R59" s="77">
        <v>51</v>
      </c>
      <c r="S59" s="87"/>
      <c r="T59" s="87"/>
      <c r="U59" s="87"/>
      <c r="V59" s="87"/>
      <c r="W59" s="252">
        <f t="shared" si="10"/>
        <v>7.5450000000000035</v>
      </c>
      <c r="X59" s="87"/>
      <c r="Y59" s="87"/>
      <c r="Z59" s="87"/>
      <c r="AA59" s="252"/>
      <c r="AB59" s="252"/>
      <c r="AC59" s="253"/>
    </row>
    <row r="60" spans="1:29" ht="15" customHeight="1" x14ac:dyDescent="0.25">
      <c r="A60" s="229" t="str">
        <f t="shared" si="12"/>
        <v>11R</v>
      </c>
      <c r="B60" s="158" t="str">
        <f t="shared" si="13"/>
        <v>11</v>
      </c>
      <c r="C60" s="233" t="s">
        <v>76</v>
      </c>
      <c r="D60" s="159"/>
      <c r="E60" s="221"/>
      <c r="F60" s="221"/>
      <c r="G60" s="221"/>
      <c r="H60" s="221"/>
      <c r="I60" s="162"/>
      <c r="J60" s="162"/>
      <c r="K60" s="159"/>
      <c r="L60" s="159"/>
      <c r="M60" s="159"/>
      <c r="N60" s="163"/>
      <c r="P60" s="86">
        <v>52</v>
      </c>
      <c r="R60" s="77">
        <v>52</v>
      </c>
      <c r="S60" s="87"/>
      <c r="T60" s="87"/>
      <c r="U60" s="87"/>
      <c r="V60" s="87"/>
      <c r="W60" s="252">
        <f t="shared" si="10"/>
        <v>7.7450000000000037</v>
      </c>
      <c r="X60" s="87"/>
      <c r="Y60" s="87"/>
      <c r="Z60" s="87"/>
      <c r="AA60" s="252"/>
      <c r="AB60" s="252"/>
      <c r="AC60" s="253"/>
    </row>
    <row r="61" spans="1:29" ht="15" customHeight="1" x14ac:dyDescent="0.25">
      <c r="A61" s="229" t="str">
        <f t="shared" si="12"/>
        <v>12R</v>
      </c>
      <c r="B61" s="158" t="str">
        <f t="shared" si="13"/>
        <v>12</v>
      </c>
      <c r="C61" s="233" t="s">
        <v>76</v>
      </c>
      <c r="D61" s="159"/>
      <c r="E61" s="221"/>
      <c r="F61" s="221"/>
      <c r="G61" s="221"/>
      <c r="H61" s="221"/>
      <c r="I61" s="162"/>
      <c r="J61" s="162"/>
      <c r="K61" s="159"/>
      <c r="L61" s="159"/>
      <c r="M61" s="159"/>
      <c r="N61" s="163"/>
      <c r="P61" s="86">
        <v>53</v>
      </c>
      <c r="R61" s="77">
        <v>53</v>
      </c>
      <c r="S61" s="87"/>
      <c r="T61" s="87"/>
      <c r="U61" s="87"/>
      <c r="V61" s="87"/>
      <c r="W61" s="252">
        <f t="shared" si="10"/>
        <v>7.9450000000000038</v>
      </c>
      <c r="X61" s="87"/>
      <c r="Y61" s="87"/>
      <c r="Z61" s="87"/>
      <c r="AA61" s="252"/>
      <c r="AB61" s="252"/>
      <c r="AC61" s="253"/>
    </row>
    <row r="62" spans="1:29" ht="15" customHeight="1" x14ac:dyDescent="0.25">
      <c r="A62" s="231" t="str">
        <f t="shared" si="12"/>
        <v>13R</v>
      </c>
      <c r="B62" s="164" t="str">
        <f t="shared" si="13"/>
        <v>13</v>
      </c>
      <c r="C62" s="235" t="s">
        <v>76</v>
      </c>
      <c r="D62" s="165"/>
      <c r="E62" s="222"/>
      <c r="F62" s="222"/>
      <c r="G62" s="222"/>
      <c r="H62" s="222"/>
      <c r="I62" s="156"/>
      <c r="J62" s="156"/>
      <c r="K62" s="165"/>
      <c r="L62" s="165"/>
      <c r="M62" s="165"/>
      <c r="N62" s="157"/>
      <c r="P62" s="86">
        <v>54</v>
      </c>
      <c r="R62" s="77">
        <v>54</v>
      </c>
      <c r="S62" s="87"/>
      <c r="T62" s="87"/>
      <c r="U62" s="87"/>
      <c r="V62" s="87"/>
      <c r="W62" s="252">
        <f t="shared" si="10"/>
        <v>8.1450000000000031</v>
      </c>
      <c r="X62" s="87"/>
      <c r="Y62" s="87"/>
      <c r="Z62" s="87"/>
      <c r="AA62" s="252"/>
      <c r="AB62" s="252"/>
      <c r="AC62" s="253"/>
    </row>
    <row r="63" spans="1:29" ht="15" customHeight="1" x14ac:dyDescent="0.25">
      <c r="P63" s="86">
        <v>55</v>
      </c>
      <c r="R63" s="77">
        <v>55</v>
      </c>
      <c r="S63" s="87"/>
      <c r="T63" s="87"/>
      <c r="U63" s="87"/>
      <c r="V63" s="87"/>
      <c r="W63" s="252">
        <f t="shared" si="10"/>
        <v>8.3450000000000024</v>
      </c>
      <c r="X63" s="87"/>
      <c r="Y63" s="87"/>
      <c r="Z63" s="87"/>
      <c r="AA63" s="252"/>
      <c r="AB63" s="252"/>
      <c r="AC63" s="253"/>
    </row>
    <row r="64" spans="1:29" ht="15" customHeight="1" x14ac:dyDescent="0.25">
      <c r="A64" s="89" t="s">
        <v>105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P64" s="86">
        <v>56</v>
      </c>
      <c r="R64" s="77">
        <v>56</v>
      </c>
      <c r="S64" s="87"/>
      <c r="T64" s="87"/>
      <c r="U64" s="87"/>
      <c r="V64" s="87"/>
      <c r="W64" s="252">
        <f t="shared" si="10"/>
        <v>8.5450000000000017</v>
      </c>
      <c r="X64" s="87"/>
      <c r="Y64" s="87"/>
      <c r="Z64" s="87"/>
      <c r="AA64" s="252"/>
      <c r="AB64" s="252"/>
      <c r="AC64" s="253"/>
    </row>
    <row r="65" spans="1:29" ht="15" customHeight="1" x14ac:dyDescent="0.25">
      <c r="A65" s="84" t="s">
        <v>71</v>
      </c>
      <c r="B65" s="91" t="s">
        <v>106</v>
      </c>
      <c r="C65" s="91" t="s">
        <v>74</v>
      </c>
      <c r="D65" s="211" t="str">
        <f t="shared" ref="D65:N65" si="14">D44</f>
        <v>RHBI</v>
      </c>
      <c r="E65" s="211" t="str">
        <f t="shared" si="14"/>
        <v>RHPD</v>
      </c>
      <c r="F65" s="211" t="str">
        <f t="shared" si="14"/>
        <v>PHBI</v>
      </c>
      <c r="G65" s="211" t="str">
        <f t="shared" si="14"/>
        <v>PHPD</v>
      </c>
      <c r="H65" s="212" t="str">
        <f t="shared" si="14"/>
        <v>DCPD</v>
      </c>
      <c r="I65" s="212" t="str">
        <f t="shared" si="14"/>
        <v>AccBen</v>
      </c>
      <c r="J65" s="212" t="str">
        <f t="shared" si="14"/>
        <v>UA</v>
      </c>
      <c r="K65" s="213" t="str">
        <f t="shared" si="14"/>
        <v>UM</v>
      </c>
      <c r="L65" s="212" t="str">
        <f t="shared" si="14"/>
        <v>CL</v>
      </c>
      <c r="M65" s="212" t="str">
        <f t="shared" si="14"/>
        <v>CM</v>
      </c>
      <c r="N65" s="214" t="str">
        <f t="shared" si="14"/>
        <v>SP</v>
      </c>
      <c r="P65" s="86">
        <v>57</v>
      </c>
      <c r="R65" s="77">
        <v>57</v>
      </c>
      <c r="S65" s="87"/>
      <c r="T65" s="87"/>
      <c r="U65" s="87"/>
      <c r="V65" s="87"/>
      <c r="W65" s="252">
        <f t="shared" si="10"/>
        <v>8.745000000000001</v>
      </c>
      <c r="X65" s="87"/>
      <c r="Y65" s="87"/>
      <c r="Z65" s="87"/>
      <c r="AA65" s="252"/>
      <c r="AB65" s="252"/>
      <c r="AC65" s="253"/>
    </row>
    <row r="66" spans="1:29" ht="15" customHeight="1" x14ac:dyDescent="0.25">
      <c r="A66" s="229" t="str">
        <f t="shared" ref="A66:A77" si="15">+CONCATENATE(B66,C66)</f>
        <v>0U</v>
      </c>
      <c r="B66" s="158">
        <v>0</v>
      </c>
      <c r="C66" s="233" t="s">
        <v>75</v>
      </c>
      <c r="D66" s="159">
        <v>1</v>
      </c>
      <c r="E66" s="220">
        <f>+D66</f>
        <v>1</v>
      </c>
      <c r="F66" s="220">
        <f>D66</f>
        <v>1</v>
      </c>
      <c r="G66" s="220">
        <f>E66</f>
        <v>1</v>
      </c>
      <c r="H66" s="220">
        <f t="shared" ref="H66:H77" si="16">+E66</f>
        <v>1</v>
      </c>
      <c r="I66" s="160"/>
      <c r="J66" s="160"/>
      <c r="K66" s="159"/>
      <c r="L66" s="159"/>
      <c r="M66" s="159"/>
      <c r="N66" s="161"/>
      <c r="P66" s="86">
        <v>58</v>
      </c>
      <c r="R66" s="77">
        <v>58</v>
      </c>
      <c r="S66" s="87"/>
      <c r="T66" s="87"/>
      <c r="U66" s="87"/>
      <c r="V66" s="87"/>
      <c r="W66" s="252">
        <f t="shared" si="10"/>
        <v>8.9450000000000003</v>
      </c>
      <c r="X66" s="87"/>
      <c r="Y66" s="87"/>
      <c r="Z66" s="87"/>
      <c r="AA66" s="252"/>
      <c r="AB66" s="252"/>
      <c r="AC66" s="253"/>
    </row>
    <row r="67" spans="1:29" ht="15" customHeight="1" x14ac:dyDescent="0.25">
      <c r="A67" s="229" t="str">
        <f t="shared" si="15"/>
        <v>1U</v>
      </c>
      <c r="B67" s="158">
        <v>1</v>
      </c>
      <c r="C67" s="233" t="s">
        <v>75</v>
      </c>
      <c r="D67" s="159">
        <v>0.9</v>
      </c>
      <c r="E67" s="221">
        <f t="shared" ref="E67:E77" si="17">+D67</f>
        <v>0.9</v>
      </c>
      <c r="F67" s="221">
        <f t="shared" ref="F67:F77" si="18">D67</f>
        <v>0.9</v>
      </c>
      <c r="G67" s="221">
        <f t="shared" ref="G67:G77" si="19">E67</f>
        <v>0.9</v>
      </c>
      <c r="H67" s="221">
        <f t="shared" si="16"/>
        <v>0.9</v>
      </c>
      <c r="I67" s="162"/>
      <c r="J67" s="162"/>
      <c r="K67" s="159"/>
      <c r="L67" s="159"/>
      <c r="M67" s="159"/>
      <c r="N67" s="163"/>
      <c r="P67" s="86">
        <v>59</v>
      </c>
      <c r="R67" s="77">
        <v>59</v>
      </c>
      <c r="S67" s="87"/>
      <c r="T67" s="87"/>
      <c r="U67" s="87"/>
      <c r="V67" s="87"/>
      <c r="W67" s="252">
        <f t="shared" si="10"/>
        <v>9.1449999999999996</v>
      </c>
      <c r="X67" s="87"/>
      <c r="Y67" s="87"/>
      <c r="Z67" s="87"/>
      <c r="AA67" s="252"/>
      <c r="AB67" s="252"/>
      <c r="AC67" s="253"/>
    </row>
    <row r="68" spans="1:29" ht="15" customHeight="1" x14ac:dyDescent="0.25">
      <c r="A68" s="229" t="str">
        <f t="shared" si="15"/>
        <v>2U</v>
      </c>
      <c r="B68" s="158">
        <v>2</v>
      </c>
      <c r="C68" s="233" t="s">
        <v>75</v>
      </c>
      <c r="D68" s="159">
        <v>0.81</v>
      </c>
      <c r="E68" s="221">
        <f t="shared" si="17"/>
        <v>0.81</v>
      </c>
      <c r="F68" s="221">
        <f t="shared" si="18"/>
        <v>0.81</v>
      </c>
      <c r="G68" s="221">
        <f t="shared" si="19"/>
        <v>0.81</v>
      </c>
      <c r="H68" s="221">
        <f t="shared" si="16"/>
        <v>0.81</v>
      </c>
      <c r="I68" s="162"/>
      <c r="J68" s="162"/>
      <c r="K68" s="159"/>
      <c r="L68" s="159"/>
      <c r="M68" s="159"/>
      <c r="N68" s="163"/>
      <c r="P68" s="86">
        <v>60</v>
      </c>
      <c r="R68" s="77">
        <v>60</v>
      </c>
      <c r="S68" s="87"/>
      <c r="T68" s="87"/>
      <c r="U68" s="87"/>
      <c r="V68" s="87"/>
      <c r="W68" s="252">
        <f t="shared" si="10"/>
        <v>9.3449999999999989</v>
      </c>
      <c r="X68" s="87"/>
      <c r="Y68" s="87"/>
      <c r="Z68" s="87"/>
      <c r="AA68" s="252"/>
      <c r="AB68" s="252"/>
      <c r="AC68" s="253"/>
    </row>
    <row r="69" spans="1:29" ht="15" customHeight="1" x14ac:dyDescent="0.25">
      <c r="A69" s="229" t="str">
        <f t="shared" si="15"/>
        <v>3U</v>
      </c>
      <c r="B69" s="158">
        <v>3</v>
      </c>
      <c r="C69" s="233" t="s">
        <v>75</v>
      </c>
      <c r="D69" s="159">
        <v>0.66</v>
      </c>
      <c r="E69" s="221">
        <f t="shared" si="17"/>
        <v>0.66</v>
      </c>
      <c r="F69" s="221">
        <f t="shared" si="18"/>
        <v>0.66</v>
      </c>
      <c r="G69" s="221">
        <f t="shared" si="19"/>
        <v>0.66</v>
      </c>
      <c r="H69" s="221">
        <f t="shared" si="16"/>
        <v>0.66</v>
      </c>
      <c r="I69" s="162"/>
      <c r="J69" s="162"/>
      <c r="K69" s="159"/>
      <c r="L69" s="159"/>
      <c r="M69" s="159"/>
      <c r="N69" s="163"/>
      <c r="P69" s="86">
        <v>61</v>
      </c>
      <c r="R69" s="77">
        <v>61</v>
      </c>
      <c r="S69" s="87"/>
      <c r="T69" s="87"/>
      <c r="U69" s="87"/>
      <c r="V69" s="87"/>
      <c r="W69" s="252">
        <f t="shared" si="10"/>
        <v>9.5449999999999982</v>
      </c>
      <c r="X69" s="87"/>
      <c r="Y69" s="87"/>
      <c r="Z69" s="87"/>
      <c r="AA69" s="252"/>
      <c r="AB69" s="252"/>
      <c r="AC69" s="253"/>
    </row>
    <row r="70" spans="1:29" ht="15" customHeight="1" x14ac:dyDescent="0.25">
      <c r="A70" s="229" t="str">
        <f t="shared" si="15"/>
        <v>4U</v>
      </c>
      <c r="B70" s="158">
        <v>4</v>
      </c>
      <c r="C70" s="233" t="s">
        <v>75</v>
      </c>
      <c r="D70" s="159">
        <v>0.57999999999999996</v>
      </c>
      <c r="E70" s="221">
        <f t="shared" si="17"/>
        <v>0.57999999999999996</v>
      </c>
      <c r="F70" s="221">
        <f t="shared" si="18"/>
        <v>0.57999999999999996</v>
      </c>
      <c r="G70" s="221">
        <f t="shared" si="19"/>
        <v>0.57999999999999996</v>
      </c>
      <c r="H70" s="221">
        <f t="shared" si="16"/>
        <v>0.57999999999999996</v>
      </c>
      <c r="I70" s="162"/>
      <c r="J70" s="162"/>
      <c r="K70" s="159"/>
      <c r="L70" s="159"/>
      <c r="M70" s="159"/>
      <c r="N70" s="163"/>
      <c r="P70" s="86">
        <v>62</v>
      </c>
      <c r="R70" s="77">
        <v>62</v>
      </c>
      <c r="S70" s="87"/>
      <c r="T70" s="87"/>
      <c r="U70" s="87"/>
      <c r="V70" s="87"/>
      <c r="W70" s="252">
        <f t="shared" si="10"/>
        <v>9.7449999999999974</v>
      </c>
      <c r="X70" s="87"/>
      <c r="Y70" s="87"/>
      <c r="Z70" s="87"/>
      <c r="AA70" s="252"/>
      <c r="AB70" s="252"/>
      <c r="AC70" s="253"/>
    </row>
    <row r="71" spans="1:29" ht="15" customHeight="1" x14ac:dyDescent="0.25">
      <c r="A71" s="230" t="str">
        <f t="shared" si="15"/>
        <v>5U</v>
      </c>
      <c r="B71" s="223">
        <v>5</v>
      </c>
      <c r="C71" s="234" t="s">
        <v>75</v>
      </c>
      <c r="D71" s="224">
        <v>0.52</v>
      </c>
      <c r="E71" s="225">
        <f t="shared" si="17"/>
        <v>0.52</v>
      </c>
      <c r="F71" s="225">
        <f t="shared" si="18"/>
        <v>0.52</v>
      </c>
      <c r="G71" s="225">
        <f t="shared" si="19"/>
        <v>0.52</v>
      </c>
      <c r="H71" s="225">
        <f t="shared" si="16"/>
        <v>0.52</v>
      </c>
      <c r="I71" s="226"/>
      <c r="J71" s="226"/>
      <c r="K71" s="224"/>
      <c r="L71" s="224"/>
      <c r="M71" s="224"/>
      <c r="N71" s="227"/>
      <c r="P71" s="86">
        <v>63</v>
      </c>
      <c r="R71" s="77">
        <v>63</v>
      </c>
      <c r="S71" s="87"/>
      <c r="T71" s="87"/>
      <c r="U71" s="87"/>
      <c r="V71" s="87"/>
      <c r="W71" s="252">
        <f t="shared" si="10"/>
        <v>9.9449999999999967</v>
      </c>
      <c r="X71" s="87"/>
      <c r="Y71" s="87"/>
      <c r="Z71" s="87"/>
      <c r="AA71" s="252"/>
      <c r="AB71" s="252"/>
      <c r="AC71" s="253"/>
    </row>
    <row r="72" spans="1:29" ht="15" customHeight="1" x14ac:dyDescent="0.25">
      <c r="A72" s="229" t="str">
        <f t="shared" si="15"/>
        <v>0R</v>
      </c>
      <c r="B72" s="158">
        <f>B66</f>
        <v>0</v>
      </c>
      <c r="C72" s="233" t="s">
        <v>76</v>
      </c>
      <c r="D72" s="236">
        <f t="shared" ref="D72:D77" si="20">+D66</f>
        <v>1</v>
      </c>
      <c r="E72" s="221">
        <f t="shared" si="17"/>
        <v>1</v>
      </c>
      <c r="F72" s="221">
        <f t="shared" si="18"/>
        <v>1</v>
      </c>
      <c r="G72" s="221">
        <f t="shared" si="19"/>
        <v>1</v>
      </c>
      <c r="H72" s="221">
        <f t="shared" si="16"/>
        <v>1</v>
      </c>
      <c r="I72" s="221"/>
      <c r="J72" s="221"/>
      <c r="K72" s="159"/>
      <c r="L72" s="236"/>
      <c r="M72" s="236"/>
      <c r="N72" s="238"/>
      <c r="P72" s="86">
        <v>64</v>
      </c>
      <c r="R72" s="77">
        <v>64</v>
      </c>
      <c r="S72" s="87"/>
      <c r="T72" s="87"/>
      <c r="U72" s="87"/>
      <c r="V72" s="87"/>
      <c r="W72" s="252">
        <f t="shared" si="10"/>
        <v>10.144999999999996</v>
      </c>
      <c r="X72" s="87"/>
      <c r="Y72" s="87"/>
      <c r="Z72" s="87"/>
      <c r="AA72" s="252"/>
      <c r="AB72" s="252"/>
      <c r="AC72" s="253"/>
    </row>
    <row r="73" spans="1:29" ht="15" customHeight="1" x14ac:dyDescent="0.25">
      <c r="A73" s="229" t="str">
        <f t="shared" si="15"/>
        <v>1R</v>
      </c>
      <c r="B73" s="158">
        <f t="shared" ref="B73:B77" si="21">B67</f>
        <v>1</v>
      </c>
      <c r="C73" s="233" t="s">
        <v>76</v>
      </c>
      <c r="D73" s="236">
        <f t="shared" si="20"/>
        <v>0.9</v>
      </c>
      <c r="E73" s="221">
        <f t="shared" si="17"/>
        <v>0.9</v>
      </c>
      <c r="F73" s="221">
        <f t="shared" si="18"/>
        <v>0.9</v>
      </c>
      <c r="G73" s="221">
        <f t="shared" si="19"/>
        <v>0.9</v>
      </c>
      <c r="H73" s="221">
        <f t="shared" si="16"/>
        <v>0.9</v>
      </c>
      <c r="I73" s="221"/>
      <c r="J73" s="221"/>
      <c r="K73" s="159"/>
      <c r="L73" s="236"/>
      <c r="M73" s="236"/>
      <c r="N73" s="238"/>
      <c r="P73" s="86">
        <v>65</v>
      </c>
      <c r="R73" s="77">
        <v>65</v>
      </c>
      <c r="S73" s="87"/>
      <c r="T73" s="87"/>
      <c r="U73" s="87"/>
      <c r="V73" s="87"/>
      <c r="W73" s="252">
        <f t="shared" si="10"/>
        <v>10.344999999999995</v>
      </c>
      <c r="X73" s="87"/>
      <c r="Y73" s="87"/>
      <c r="Z73" s="87"/>
      <c r="AA73" s="252"/>
      <c r="AB73" s="252"/>
      <c r="AC73" s="253"/>
    </row>
    <row r="74" spans="1:29" ht="15" customHeight="1" x14ac:dyDescent="0.25">
      <c r="A74" s="229" t="str">
        <f t="shared" si="15"/>
        <v>2R</v>
      </c>
      <c r="B74" s="158">
        <f t="shared" si="21"/>
        <v>2</v>
      </c>
      <c r="C74" s="233" t="s">
        <v>76</v>
      </c>
      <c r="D74" s="236">
        <f t="shared" si="20"/>
        <v>0.81</v>
      </c>
      <c r="E74" s="221">
        <f t="shared" si="17"/>
        <v>0.81</v>
      </c>
      <c r="F74" s="221">
        <f t="shared" si="18"/>
        <v>0.81</v>
      </c>
      <c r="G74" s="221">
        <f t="shared" si="19"/>
        <v>0.81</v>
      </c>
      <c r="H74" s="221">
        <f t="shared" si="16"/>
        <v>0.81</v>
      </c>
      <c r="I74" s="221"/>
      <c r="J74" s="221"/>
      <c r="K74" s="159"/>
      <c r="L74" s="236"/>
      <c r="M74" s="236"/>
      <c r="N74" s="238"/>
      <c r="P74" s="86">
        <v>66</v>
      </c>
      <c r="R74" s="77">
        <v>66</v>
      </c>
      <c r="S74" s="87"/>
      <c r="T74" s="87"/>
      <c r="U74" s="87"/>
      <c r="V74" s="87"/>
      <c r="W74" s="252">
        <f t="shared" si="10"/>
        <v>10.544999999999995</v>
      </c>
      <c r="X74" s="87"/>
      <c r="Y74" s="87"/>
      <c r="Z74" s="87"/>
      <c r="AA74" s="252"/>
      <c r="AB74" s="252"/>
      <c r="AC74" s="253"/>
    </row>
    <row r="75" spans="1:29" ht="15" customHeight="1" x14ac:dyDescent="0.25">
      <c r="A75" s="229" t="str">
        <f t="shared" si="15"/>
        <v>3R</v>
      </c>
      <c r="B75" s="158">
        <f t="shared" si="21"/>
        <v>3</v>
      </c>
      <c r="C75" s="233" t="s">
        <v>76</v>
      </c>
      <c r="D75" s="236">
        <f t="shared" si="20"/>
        <v>0.66</v>
      </c>
      <c r="E75" s="221">
        <f t="shared" si="17"/>
        <v>0.66</v>
      </c>
      <c r="F75" s="221">
        <f t="shared" si="18"/>
        <v>0.66</v>
      </c>
      <c r="G75" s="221">
        <f t="shared" si="19"/>
        <v>0.66</v>
      </c>
      <c r="H75" s="221">
        <f t="shared" si="16"/>
        <v>0.66</v>
      </c>
      <c r="I75" s="221"/>
      <c r="J75" s="221"/>
      <c r="K75" s="159"/>
      <c r="L75" s="236"/>
      <c r="M75" s="236"/>
      <c r="N75" s="238"/>
      <c r="P75" s="86">
        <v>67</v>
      </c>
      <c r="R75" s="77">
        <v>67</v>
      </c>
      <c r="S75" s="87"/>
      <c r="T75" s="87"/>
      <c r="U75" s="87"/>
      <c r="V75" s="87"/>
      <c r="W75" s="252">
        <f t="shared" si="10"/>
        <v>10.744999999999994</v>
      </c>
      <c r="X75" s="87"/>
      <c r="Y75" s="87"/>
      <c r="Z75" s="87"/>
      <c r="AA75" s="252"/>
      <c r="AB75" s="252"/>
      <c r="AC75" s="253"/>
    </row>
    <row r="76" spans="1:29" ht="15" customHeight="1" x14ac:dyDescent="0.25">
      <c r="A76" s="229" t="str">
        <f t="shared" si="15"/>
        <v>4R</v>
      </c>
      <c r="B76" s="158">
        <f t="shared" si="21"/>
        <v>4</v>
      </c>
      <c r="C76" s="233" t="s">
        <v>76</v>
      </c>
      <c r="D76" s="236">
        <f t="shared" si="20"/>
        <v>0.57999999999999996</v>
      </c>
      <c r="E76" s="221">
        <f t="shared" si="17"/>
        <v>0.57999999999999996</v>
      </c>
      <c r="F76" s="221">
        <f t="shared" si="18"/>
        <v>0.57999999999999996</v>
      </c>
      <c r="G76" s="221">
        <f t="shared" si="19"/>
        <v>0.57999999999999996</v>
      </c>
      <c r="H76" s="221">
        <f t="shared" si="16"/>
        <v>0.57999999999999996</v>
      </c>
      <c r="I76" s="221"/>
      <c r="J76" s="221"/>
      <c r="K76" s="159"/>
      <c r="L76" s="236"/>
      <c r="M76" s="236"/>
      <c r="N76" s="238"/>
      <c r="P76" s="86">
        <v>68</v>
      </c>
      <c r="R76" s="77">
        <v>68</v>
      </c>
      <c r="S76" s="87"/>
      <c r="T76" s="87"/>
      <c r="U76" s="87"/>
      <c r="V76" s="87"/>
      <c r="W76" s="252">
        <f t="shared" si="10"/>
        <v>10.944999999999993</v>
      </c>
      <c r="X76" s="87"/>
      <c r="Y76" s="87"/>
      <c r="Z76" s="87"/>
      <c r="AA76" s="252"/>
      <c r="AB76" s="252"/>
      <c r="AC76" s="253"/>
    </row>
    <row r="77" spans="1:29" ht="15" customHeight="1" x14ac:dyDescent="0.25">
      <c r="A77" s="231" t="str">
        <f t="shared" si="15"/>
        <v>5R</v>
      </c>
      <c r="B77" s="164">
        <f t="shared" si="21"/>
        <v>5</v>
      </c>
      <c r="C77" s="235" t="s">
        <v>76</v>
      </c>
      <c r="D77" s="237">
        <f t="shared" si="20"/>
        <v>0.52</v>
      </c>
      <c r="E77" s="222">
        <f t="shared" si="17"/>
        <v>0.52</v>
      </c>
      <c r="F77" s="222">
        <f t="shared" si="18"/>
        <v>0.52</v>
      </c>
      <c r="G77" s="222">
        <f t="shared" si="19"/>
        <v>0.52</v>
      </c>
      <c r="H77" s="222">
        <f t="shared" si="16"/>
        <v>0.52</v>
      </c>
      <c r="I77" s="222"/>
      <c r="J77" s="222"/>
      <c r="K77" s="165"/>
      <c r="L77" s="237"/>
      <c r="M77" s="237"/>
      <c r="N77" s="239"/>
      <c r="P77" s="86">
        <v>69</v>
      </c>
      <c r="R77" s="77">
        <v>69</v>
      </c>
      <c r="S77" s="87"/>
      <c r="T77" s="87"/>
      <c r="U77" s="87"/>
      <c r="V77" s="87"/>
      <c r="W77" s="252">
        <f t="shared" si="10"/>
        <v>11.144999999999992</v>
      </c>
      <c r="X77" s="87"/>
      <c r="Y77" s="87"/>
      <c r="Z77" s="87"/>
      <c r="AA77" s="252"/>
      <c r="AB77" s="252"/>
      <c r="AC77" s="253"/>
    </row>
    <row r="78" spans="1:29" ht="15" customHeight="1" x14ac:dyDescent="0.25">
      <c r="P78" s="86">
        <v>70</v>
      </c>
      <c r="R78" s="77">
        <v>70</v>
      </c>
      <c r="S78" s="87"/>
      <c r="T78" s="87"/>
      <c r="U78" s="87"/>
      <c r="V78" s="87"/>
      <c r="W78" s="252">
        <f t="shared" si="10"/>
        <v>11.344999999999992</v>
      </c>
      <c r="X78" s="87"/>
      <c r="Y78" s="87"/>
      <c r="Z78" s="87"/>
      <c r="AA78" s="252"/>
      <c r="AB78" s="252"/>
      <c r="AC78" s="253"/>
    </row>
    <row r="79" spans="1:29" ht="15" customHeight="1" x14ac:dyDescent="0.25">
      <c r="A79" s="89" t="s">
        <v>107</v>
      </c>
      <c r="D79" s="90"/>
      <c r="E79" s="90"/>
      <c r="F79" s="90"/>
      <c r="G79" s="90"/>
      <c r="H79" s="90"/>
      <c r="I79" s="90"/>
      <c r="P79" s="86">
        <v>71</v>
      </c>
      <c r="R79" s="77">
        <v>71</v>
      </c>
      <c r="S79" s="87"/>
      <c r="T79" s="87"/>
      <c r="U79" s="87"/>
      <c r="V79" s="87"/>
      <c r="W79" s="252">
        <f t="shared" si="10"/>
        <v>11.544999999999991</v>
      </c>
      <c r="X79" s="87"/>
      <c r="Y79" s="87"/>
      <c r="Z79" s="87"/>
      <c r="AA79" s="252"/>
      <c r="AB79" s="252"/>
      <c r="AC79" s="253"/>
    </row>
    <row r="80" spans="1:29" ht="15" customHeight="1" x14ac:dyDescent="0.25">
      <c r="A80" s="84" t="s">
        <v>71</v>
      </c>
      <c r="B80" s="82"/>
      <c r="C80" s="91" t="s">
        <v>108</v>
      </c>
      <c r="D80" s="211" t="str">
        <f t="shared" ref="D80:N80" si="22">D65</f>
        <v>RHBI</v>
      </c>
      <c r="E80" s="211" t="str">
        <f t="shared" si="22"/>
        <v>RHPD</v>
      </c>
      <c r="F80" s="211" t="str">
        <f t="shared" si="22"/>
        <v>PHBI</v>
      </c>
      <c r="G80" s="211" t="str">
        <f t="shared" si="22"/>
        <v>PHPD</v>
      </c>
      <c r="H80" s="212" t="str">
        <f t="shared" si="22"/>
        <v>DCPD</v>
      </c>
      <c r="I80" s="212" t="str">
        <f t="shared" si="22"/>
        <v>AccBen</v>
      </c>
      <c r="J80" s="212" t="str">
        <f t="shared" si="22"/>
        <v>UA</v>
      </c>
      <c r="K80" s="213" t="str">
        <f t="shared" si="22"/>
        <v>UM</v>
      </c>
      <c r="L80" s="212" t="str">
        <f t="shared" si="22"/>
        <v>CL</v>
      </c>
      <c r="M80" s="212" t="str">
        <f t="shared" si="22"/>
        <v>CM</v>
      </c>
      <c r="N80" s="214" t="str">
        <f t="shared" si="22"/>
        <v>SP</v>
      </c>
      <c r="P80" s="86">
        <v>72</v>
      </c>
      <c r="R80" s="77">
        <v>72</v>
      </c>
      <c r="S80" s="87"/>
      <c r="T80" s="87"/>
      <c r="U80" s="87"/>
      <c r="V80" s="87"/>
      <c r="W80" s="252">
        <f t="shared" si="10"/>
        <v>11.74499999999999</v>
      </c>
      <c r="X80" s="87"/>
      <c r="Y80" s="87"/>
      <c r="Z80" s="87"/>
      <c r="AA80" s="252"/>
      <c r="AB80" s="252"/>
      <c r="AC80" s="253"/>
    </row>
    <row r="81" spans="1:29" ht="15" customHeight="1" x14ac:dyDescent="0.25">
      <c r="A81" s="166">
        <v>0</v>
      </c>
      <c r="B81" s="93"/>
      <c r="C81" s="93">
        <v>0</v>
      </c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1"/>
      <c r="P81" s="86">
        <v>73</v>
      </c>
      <c r="R81" s="77">
        <v>73</v>
      </c>
      <c r="S81" s="87"/>
      <c r="T81" s="87"/>
      <c r="U81" s="87"/>
      <c r="V81" s="87"/>
      <c r="W81" s="252">
        <f t="shared" si="10"/>
        <v>11.94499999999999</v>
      </c>
      <c r="X81" s="87"/>
      <c r="Y81" s="87"/>
      <c r="Z81" s="87"/>
      <c r="AA81" s="252"/>
      <c r="AB81" s="252"/>
      <c r="AC81" s="253"/>
    </row>
    <row r="82" spans="1:29" ht="15" customHeight="1" x14ac:dyDescent="0.25">
      <c r="A82" s="86">
        <v>100</v>
      </c>
      <c r="C82" s="76">
        <v>100</v>
      </c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3"/>
      <c r="P82" s="86">
        <v>74</v>
      </c>
      <c r="R82" s="77">
        <v>74</v>
      </c>
      <c r="S82" s="87"/>
      <c r="T82" s="87"/>
      <c r="U82" s="87"/>
      <c r="V82" s="87"/>
      <c r="W82" s="252">
        <f t="shared" si="10"/>
        <v>12.144999999999989</v>
      </c>
      <c r="X82" s="87"/>
      <c r="Y82" s="87"/>
      <c r="Z82" s="87"/>
      <c r="AA82" s="252"/>
      <c r="AB82" s="252"/>
      <c r="AC82" s="253"/>
    </row>
    <row r="83" spans="1:29" ht="15" customHeight="1" x14ac:dyDescent="0.25">
      <c r="A83" s="86">
        <v>250</v>
      </c>
      <c r="C83" s="76">
        <v>250</v>
      </c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3"/>
      <c r="P83" s="86">
        <v>75</v>
      </c>
      <c r="R83" s="77">
        <v>75</v>
      </c>
      <c r="S83" s="87"/>
      <c r="T83" s="87"/>
      <c r="U83" s="87"/>
      <c r="V83" s="87"/>
      <c r="W83" s="252">
        <f t="shared" si="10"/>
        <v>12.344999999999988</v>
      </c>
      <c r="X83" s="87"/>
      <c r="Y83" s="87"/>
      <c r="Z83" s="87"/>
      <c r="AA83" s="252"/>
      <c r="AB83" s="252"/>
      <c r="AC83" s="253"/>
    </row>
    <row r="84" spans="1:29" ht="15" customHeight="1" x14ac:dyDescent="0.25">
      <c r="A84" s="86">
        <v>300</v>
      </c>
      <c r="C84" s="76">
        <v>300</v>
      </c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3"/>
      <c r="P84" s="86">
        <v>76</v>
      </c>
      <c r="R84" s="77">
        <v>76</v>
      </c>
      <c r="S84" s="87"/>
      <c r="T84" s="87"/>
      <c r="U84" s="87"/>
      <c r="V84" s="87"/>
      <c r="W84" s="252">
        <f t="shared" si="10"/>
        <v>12.544999999999987</v>
      </c>
      <c r="X84" s="87"/>
      <c r="Y84" s="87"/>
      <c r="Z84" s="87"/>
      <c r="AA84" s="252"/>
      <c r="AB84" s="252"/>
      <c r="AC84" s="253"/>
    </row>
    <row r="85" spans="1:29" ht="15" customHeight="1" x14ac:dyDescent="0.25">
      <c r="A85" s="86">
        <v>500</v>
      </c>
      <c r="C85" s="76">
        <v>500</v>
      </c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3"/>
      <c r="P85" s="86">
        <v>77</v>
      </c>
      <c r="R85" s="77">
        <v>77</v>
      </c>
      <c r="S85" s="87"/>
      <c r="T85" s="87"/>
      <c r="U85" s="87"/>
      <c r="V85" s="87"/>
      <c r="W85" s="252">
        <f t="shared" si="10"/>
        <v>12.744999999999987</v>
      </c>
      <c r="X85" s="87"/>
      <c r="Y85" s="87"/>
      <c r="Z85" s="87"/>
      <c r="AA85" s="252"/>
      <c r="AB85" s="252"/>
      <c r="AC85" s="253"/>
    </row>
    <row r="86" spans="1:29" ht="15" customHeight="1" x14ac:dyDescent="0.25">
      <c r="A86" s="86">
        <v>750</v>
      </c>
      <c r="C86" s="76">
        <v>750</v>
      </c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3"/>
      <c r="P86" s="86">
        <v>78</v>
      </c>
      <c r="R86" s="77">
        <v>78</v>
      </c>
      <c r="S86" s="87"/>
      <c r="T86" s="87"/>
      <c r="U86" s="87"/>
      <c r="V86" s="87"/>
      <c r="W86" s="252">
        <f t="shared" si="10"/>
        <v>12.944999999999986</v>
      </c>
      <c r="X86" s="87"/>
      <c r="Y86" s="87"/>
      <c r="Z86" s="87"/>
      <c r="AA86" s="252"/>
      <c r="AB86" s="252"/>
      <c r="AC86" s="253"/>
    </row>
    <row r="87" spans="1:29" ht="15" customHeight="1" x14ac:dyDescent="0.25">
      <c r="A87" s="86">
        <v>1000</v>
      </c>
      <c r="C87" s="76">
        <v>1000</v>
      </c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3"/>
      <c r="P87" s="86">
        <v>79</v>
      </c>
      <c r="R87" s="77">
        <v>79</v>
      </c>
      <c r="S87" s="87"/>
      <c r="T87" s="87"/>
      <c r="U87" s="87"/>
      <c r="V87" s="87"/>
      <c r="W87" s="252">
        <f t="shared" si="10"/>
        <v>13.144999999999985</v>
      </c>
      <c r="X87" s="87"/>
      <c r="Y87" s="87"/>
      <c r="Z87" s="87"/>
      <c r="AA87" s="252"/>
      <c r="AB87" s="252"/>
      <c r="AC87" s="253"/>
    </row>
    <row r="88" spans="1:29" ht="15" customHeight="1" x14ac:dyDescent="0.25">
      <c r="A88" s="86">
        <v>1250</v>
      </c>
      <c r="C88" s="76">
        <v>1250</v>
      </c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3"/>
      <c r="P88" s="86">
        <v>80</v>
      </c>
      <c r="R88" s="77">
        <v>80</v>
      </c>
      <c r="S88" s="87"/>
      <c r="T88" s="87"/>
      <c r="U88" s="87"/>
      <c r="V88" s="87"/>
      <c r="W88" s="252">
        <f t="shared" si="10"/>
        <v>13.344999999999985</v>
      </c>
      <c r="X88" s="87"/>
      <c r="Y88" s="87"/>
      <c r="Z88" s="87"/>
      <c r="AA88" s="252"/>
      <c r="AB88" s="252"/>
      <c r="AC88" s="253"/>
    </row>
    <row r="89" spans="1:29" ht="15" customHeight="1" x14ac:dyDescent="0.25">
      <c r="A89" s="86">
        <v>1500</v>
      </c>
      <c r="C89" s="76">
        <v>1500</v>
      </c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3"/>
      <c r="P89" s="86">
        <v>81</v>
      </c>
      <c r="R89" s="77">
        <v>81</v>
      </c>
      <c r="S89" s="87"/>
      <c r="T89" s="87"/>
      <c r="U89" s="87"/>
      <c r="V89" s="87"/>
      <c r="W89" s="252">
        <f t="shared" si="10"/>
        <v>13.544999999999984</v>
      </c>
      <c r="X89" s="87"/>
      <c r="Y89" s="87"/>
      <c r="Z89" s="87"/>
      <c r="AA89" s="252"/>
      <c r="AB89" s="252"/>
      <c r="AC89" s="253"/>
    </row>
    <row r="90" spans="1:29" ht="15" customHeight="1" x14ac:dyDescent="0.25">
      <c r="A90" s="86">
        <v>1750</v>
      </c>
      <c r="C90" s="76">
        <v>1750</v>
      </c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3"/>
      <c r="P90" s="86">
        <v>82</v>
      </c>
      <c r="R90" s="77">
        <v>82</v>
      </c>
      <c r="S90" s="87"/>
      <c r="T90" s="87"/>
      <c r="U90" s="87"/>
      <c r="V90" s="87"/>
      <c r="W90" s="252">
        <f t="shared" si="10"/>
        <v>13.744999999999983</v>
      </c>
      <c r="X90" s="87"/>
      <c r="Y90" s="87"/>
      <c r="Z90" s="87"/>
      <c r="AA90" s="252"/>
      <c r="AB90" s="252"/>
      <c r="AC90" s="253"/>
    </row>
    <row r="91" spans="1:29" ht="15" customHeight="1" x14ac:dyDescent="0.25">
      <c r="A91" s="86">
        <v>2000</v>
      </c>
      <c r="C91" s="76">
        <v>2000</v>
      </c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3"/>
      <c r="P91" s="86">
        <v>83</v>
      </c>
      <c r="R91" s="77">
        <v>83</v>
      </c>
      <c r="S91" s="87"/>
      <c r="T91" s="87"/>
      <c r="U91" s="87"/>
      <c r="V91" s="87"/>
      <c r="W91" s="252">
        <f t="shared" si="10"/>
        <v>13.944999999999983</v>
      </c>
      <c r="X91" s="87"/>
      <c r="Y91" s="87"/>
      <c r="Z91" s="87"/>
      <c r="AA91" s="252"/>
      <c r="AB91" s="252"/>
      <c r="AC91" s="253"/>
    </row>
    <row r="92" spans="1:29" ht="15" customHeight="1" x14ac:dyDescent="0.25">
      <c r="A92" s="86">
        <v>2250</v>
      </c>
      <c r="C92" s="76">
        <v>2250</v>
      </c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3"/>
      <c r="P92" s="86">
        <v>84</v>
      </c>
      <c r="R92" s="77">
        <v>84</v>
      </c>
      <c r="S92" s="87"/>
      <c r="T92" s="87"/>
      <c r="U92" s="87"/>
      <c r="V92" s="87"/>
      <c r="W92" s="252">
        <f t="shared" si="10"/>
        <v>14.144999999999982</v>
      </c>
      <c r="X92" s="87"/>
      <c r="Y92" s="87"/>
      <c r="Z92" s="87"/>
      <c r="AA92" s="252"/>
      <c r="AB92" s="252"/>
      <c r="AC92" s="253"/>
    </row>
    <row r="93" spans="1:29" ht="15" customHeight="1" x14ac:dyDescent="0.25">
      <c r="A93" s="155">
        <v>2500</v>
      </c>
      <c r="B93" s="103"/>
      <c r="C93" s="103" t="s">
        <v>109</v>
      </c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7"/>
      <c r="P93" s="86">
        <v>85</v>
      </c>
      <c r="R93" s="77">
        <v>85</v>
      </c>
      <c r="S93" s="87"/>
      <c r="T93" s="87"/>
      <c r="U93" s="87"/>
      <c r="V93" s="87"/>
      <c r="W93" s="252">
        <f t="shared" si="10"/>
        <v>14.344999999999981</v>
      </c>
      <c r="X93" s="87"/>
      <c r="Y93" s="87"/>
      <c r="Z93" s="87"/>
      <c r="AA93" s="252"/>
      <c r="AB93" s="252"/>
      <c r="AC93" s="253"/>
    </row>
    <row r="94" spans="1:29" ht="15" customHeight="1" x14ac:dyDescent="0.25">
      <c r="P94" s="86">
        <v>86</v>
      </c>
      <c r="R94" s="77">
        <v>86</v>
      </c>
      <c r="S94" s="87"/>
      <c r="T94" s="87"/>
      <c r="U94" s="87"/>
      <c r="V94" s="87"/>
      <c r="W94" s="252">
        <f t="shared" si="10"/>
        <v>14.54499999999998</v>
      </c>
      <c r="X94" s="87"/>
      <c r="Y94" s="87"/>
      <c r="Z94" s="87"/>
      <c r="AA94" s="252"/>
      <c r="AB94" s="252"/>
      <c r="AC94" s="253"/>
    </row>
    <row r="95" spans="1:29" ht="15" customHeight="1" x14ac:dyDescent="0.25">
      <c r="A95" s="89" t="s">
        <v>110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P95" s="86">
        <v>87</v>
      </c>
      <c r="R95" s="77">
        <v>87</v>
      </c>
      <c r="S95" s="87"/>
      <c r="T95" s="87"/>
      <c r="U95" s="87"/>
      <c r="V95" s="87"/>
      <c r="W95" s="252">
        <f t="shared" si="10"/>
        <v>14.74499999999998</v>
      </c>
      <c r="X95" s="87"/>
      <c r="Y95" s="87"/>
      <c r="Z95" s="87"/>
      <c r="AA95" s="252"/>
      <c r="AB95" s="252"/>
      <c r="AC95" s="253"/>
    </row>
    <row r="96" spans="1:29" ht="15" customHeight="1" x14ac:dyDescent="0.25">
      <c r="A96" s="84" t="s">
        <v>71</v>
      </c>
      <c r="B96" s="82"/>
      <c r="C96" s="82" t="s">
        <v>111</v>
      </c>
      <c r="D96" s="211" t="str">
        <f>D80</f>
        <v>RHBI</v>
      </c>
      <c r="E96" s="211" t="str">
        <f t="shared" ref="E96:N96" si="23">E80</f>
        <v>RHPD</v>
      </c>
      <c r="F96" s="211" t="str">
        <f t="shared" si="23"/>
        <v>PHBI</v>
      </c>
      <c r="G96" s="211" t="str">
        <f t="shared" si="23"/>
        <v>PHPD</v>
      </c>
      <c r="H96" s="212" t="str">
        <f t="shared" si="23"/>
        <v>DCPD</v>
      </c>
      <c r="I96" s="212" t="str">
        <f t="shared" si="23"/>
        <v>AccBen</v>
      </c>
      <c r="J96" s="212" t="str">
        <f t="shared" si="23"/>
        <v>UA</v>
      </c>
      <c r="K96" s="213" t="str">
        <f t="shared" si="23"/>
        <v>UM</v>
      </c>
      <c r="L96" s="212" t="str">
        <f t="shared" si="23"/>
        <v>CL</v>
      </c>
      <c r="M96" s="212" t="str">
        <f t="shared" si="23"/>
        <v>CM</v>
      </c>
      <c r="N96" s="214" t="str">
        <f t="shared" si="23"/>
        <v>SP</v>
      </c>
      <c r="P96" s="86">
        <v>88</v>
      </c>
      <c r="R96" s="77">
        <v>88</v>
      </c>
      <c r="S96" s="87"/>
      <c r="T96" s="87"/>
      <c r="U96" s="87"/>
      <c r="V96" s="87"/>
      <c r="W96" s="252">
        <f t="shared" si="10"/>
        <v>14.944999999999979</v>
      </c>
      <c r="X96" s="87"/>
      <c r="Y96" s="87"/>
      <c r="Z96" s="87"/>
      <c r="AA96" s="252"/>
      <c r="AB96" s="252"/>
      <c r="AC96" s="253"/>
    </row>
    <row r="97" spans="1:29" ht="15" customHeight="1" x14ac:dyDescent="0.25">
      <c r="A97" s="166" t="s">
        <v>112</v>
      </c>
      <c r="B97" s="93"/>
      <c r="C97" s="93" t="s">
        <v>113</v>
      </c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1"/>
      <c r="P97" s="86">
        <v>89</v>
      </c>
      <c r="R97" s="77">
        <v>89</v>
      </c>
      <c r="S97" s="87"/>
      <c r="T97" s="87"/>
      <c r="U97" s="87"/>
      <c r="V97" s="87"/>
      <c r="W97" s="252">
        <f t="shared" si="10"/>
        <v>15.144999999999978</v>
      </c>
      <c r="X97" s="87"/>
      <c r="Y97" s="87"/>
      <c r="Z97" s="87"/>
      <c r="AA97" s="252"/>
      <c r="AB97" s="252"/>
      <c r="AC97" s="253"/>
    </row>
    <row r="98" spans="1:29" ht="15" customHeight="1" x14ac:dyDescent="0.25">
      <c r="A98" s="155" t="s">
        <v>114</v>
      </c>
      <c r="B98" s="103"/>
      <c r="C98" s="103" t="s">
        <v>115</v>
      </c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7"/>
      <c r="P98" s="86">
        <v>90</v>
      </c>
      <c r="R98" s="77">
        <v>90</v>
      </c>
      <c r="S98" s="87"/>
      <c r="T98" s="87"/>
      <c r="U98" s="87"/>
      <c r="V98" s="87"/>
      <c r="W98" s="252">
        <f t="shared" si="10"/>
        <v>15.344999999999978</v>
      </c>
      <c r="X98" s="87"/>
      <c r="Y98" s="87"/>
      <c r="Z98" s="87"/>
      <c r="AA98" s="252"/>
      <c r="AB98" s="252"/>
      <c r="AC98" s="253"/>
    </row>
    <row r="99" spans="1:29" ht="15" customHeight="1" x14ac:dyDescent="0.25">
      <c r="P99" s="86">
        <v>91</v>
      </c>
      <c r="R99" s="77">
        <v>91</v>
      </c>
      <c r="S99" s="87"/>
      <c r="T99" s="87"/>
      <c r="U99" s="87"/>
      <c r="V99" s="87"/>
      <c r="W99" s="252">
        <f t="shared" si="10"/>
        <v>15.544999999999977</v>
      </c>
      <c r="X99" s="87"/>
      <c r="Y99" s="87"/>
      <c r="Z99" s="87"/>
      <c r="AA99" s="252"/>
      <c r="AB99" s="252"/>
      <c r="AC99" s="253"/>
    </row>
    <row r="100" spans="1:29" ht="15" customHeight="1" x14ac:dyDescent="0.25">
      <c r="A100" s="89" t="s">
        <v>116</v>
      </c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P100" s="86">
        <v>92</v>
      </c>
      <c r="R100" s="77">
        <v>92</v>
      </c>
      <c r="S100" s="87"/>
      <c r="T100" s="87"/>
      <c r="U100" s="87"/>
      <c r="V100" s="87"/>
      <c r="W100" s="252">
        <f t="shared" si="10"/>
        <v>15.744999999999976</v>
      </c>
      <c r="X100" s="87"/>
      <c r="Y100" s="87"/>
      <c r="Z100" s="87"/>
      <c r="AA100" s="252"/>
      <c r="AB100" s="252"/>
      <c r="AC100" s="253"/>
    </row>
    <row r="101" spans="1:29" ht="15" customHeight="1" x14ac:dyDescent="0.25">
      <c r="A101" s="84" t="s">
        <v>71</v>
      </c>
      <c r="B101" s="82"/>
      <c r="C101" s="82"/>
      <c r="D101" s="211" t="str">
        <f>D96</f>
        <v>RHBI</v>
      </c>
      <c r="E101" s="211" t="str">
        <f t="shared" ref="E101:N101" si="24">E96</f>
        <v>RHPD</v>
      </c>
      <c r="F101" s="211" t="str">
        <f t="shared" si="24"/>
        <v>PHBI</v>
      </c>
      <c r="G101" s="211" t="str">
        <f t="shared" si="24"/>
        <v>PHPD</v>
      </c>
      <c r="H101" s="212" t="str">
        <f t="shared" si="24"/>
        <v>DCPD</v>
      </c>
      <c r="I101" s="212" t="str">
        <f t="shared" si="24"/>
        <v>AccBen</v>
      </c>
      <c r="J101" s="212" t="str">
        <f t="shared" si="24"/>
        <v>UA</v>
      </c>
      <c r="K101" s="213" t="str">
        <f t="shared" si="24"/>
        <v>UM</v>
      </c>
      <c r="L101" s="212" t="str">
        <f t="shared" si="24"/>
        <v>CL</v>
      </c>
      <c r="M101" s="212" t="str">
        <f t="shared" si="24"/>
        <v>CM</v>
      </c>
      <c r="N101" s="214" t="str">
        <f t="shared" si="24"/>
        <v>SP</v>
      </c>
      <c r="P101" s="86">
        <v>93</v>
      </c>
      <c r="R101" s="77">
        <v>93</v>
      </c>
      <c r="S101" s="87"/>
      <c r="T101" s="87"/>
      <c r="U101" s="87"/>
      <c r="V101" s="87"/>
      <c r="W101" s="252">
        <f t="shared" si="10"/>
        <v>15.944999999999975</v>
      </c>
      <c r="X101" s="87"/>
      <c r="Y101" s="87"/>
      <c r="Z101" s="87"/>
      <c r="AA101" s="252"/>
      <c r="AB101" s="252"/>
      <c r="AC101" s="253"/>
    </row>
    <row r="102" spans="1:29" ht="15" customHeight="1" x14ac:dyDescent="0.25">
      <c r="A102" s="84" t="s">
        <v>117</v>
      </c>
      <c r="B102" s="82"/>
      <c r="C102" s="82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8"/>
      <c r="P102" s="86">
        <v>94</v>
      </c>
      <c r="R102" s="77">
        <v>94</v>
      </c>
      <c r="S102" s="87"/>
      <c r="T102" s="87"/>
      <c r="U102" s="87"/>
      <c r="V102" s="87"/>
      <c r="W102" s="252">
        <f t="shared" si="10"/>
        <v>16.144999999999975</v>
      </c>
      <c r="X102" s="87"/>
      <c r="Y102" s="87"/>
      <c r="Z102" s="87"/>
      <c r="AA102" s="252"/>
      <c r="AB102" s="252"/>
      <c r="AC102" s="253"/>
    </row>
    <row r="103" spans="1:29" ht="15" customHeight="1" x14ac:dyDescent="0.25">
      <c r="P103" s="86">
        <v>95</v>
      </c>
      <c r="R103" s="77">
        <v>95</v>
      </c>
      <c r="S103" s="87"/>
      <c r="T103" s="87"/>
      <c r="U103" s="87"/>
      <c r="V103" s="87"/>
      <c r="W103" s="252">
        <f t="shared" ref="W103:W107" si="25">+W102+W$108</f>
        <v>16.344999999999974</v>
      </c>
      <c r="X103" s="87"/>
      <c r="Y103" s="87"/>
      <c r="Z103" s="87"/>
      <c r="AA103" s="252"/>
      <c r="AB103" s="252"/>
      <c r="AC103" s="253"/>
    </row>
    <row r="104" spans="1:29" ht="15" customHeight="1" x14ac:dyDescent="0.25">
      <c r="A104" s="75" t="s">
        <v>118</v>
      </c>
      <c r="P104" s="86">
        <v>96</v>
      </c>
      <c r="R104" s="77">
        <v>96</v>
      </c>
      <c r="S104" s="87"/>
      <c r="T104" s="87"/>
      <c r="U104" s="87"/>
      <c r="V104" s="87"/>
      <c r="W104" s="252">
        <f t="shared" si="25"/>
        <v>16.544999999999973</v>
      </c>
      <c r="X104" s="87"/>
      <c r="Y104" s="87"/>
      <c r="Z104" s="87"/>
      <c r="AA104" s="252"/>
      <c r="AB104" s="252"/>
      <c r="AC104" s="253"/>
    </row>
    <row r="105" spans="1:29" ht="15" customHeight="1" x14ac:dyDescent="0.25">
      <c r="A105" s="84" t="s">
        <v>71</v>
      </c>
      <c r="B105" s="82"/>
      <c r="C105" s="82"/>
      <c r="D105" s="211" t="str">
        <f>D101</f>
        <v>RHBI</v>
      </c>
      <c r="E105" s="211" t="str">
        <f t="shared" ref="E105:N105" si="26">E101</f>
        <v>RHPD</v>
      </c>
      <c r="F105" s="211" t="str">
        <f t="shared" si="26"/>
        <v>PHBI</v>
      </c>
      <c r="G105" s="211" t="str">
        <f t="shared" si="26"/>
        <v>PHPD</v>
      </c>
      <c r="H105" s="212" t="str">
        <f t="shared" si="26"/>
        <v>DCPD</v>
      </c>
      <c r="I105" s="212" t="str">
        <f t="shared" si="26"/>
        <v>AccBen</v>
      </c>
      <c r="J105" s="212" t="str">
        <f t="shared" si="26"/>
        <v>UA</v>
      </c>
      <c r="K105" s="213" t="str">
        <f t="shared" si="26"/>
        <v>UM</v>
      </c>
      <c r="L105" s="212" t="str">
        <f t="shared" si="26"/>
        <v>CL</v>
      </c>
      <c r="M105" s="212" t="str">
        <f t="shared" si="26"/>
        <v>CM</v>
      </c>
      <c r="N105" s="214" t="str">
        <f t="shared" si="26"/>
        <v>SP</v>
      </c>
      <c r="P105" s="86">
        <v>97</v>
      </c>
      <c r="R105" s="77">
        <v>97</v>
      </c>
      <c r="S105" s="87"/>
      <c r="T105" s="87"/>
      <c r="U105" s="87"/>
      <c r="V105" s="87"/>
      <c r="W105" s="252">
        <f t="shared" si="25"/>
        <v>16.744999999999973</v>
      </c>
      <c r="X105" s="87"/>
      <c r="Y105" s="87"/>
      <c r="Z105" s="87"/>
      <c r="AA105" s="252"/>
      <c r="AB105" s="252"/>
      <c r="AC105" s="253"/>
    </row>
    <row r="106" spans="1:29" ht="15" customHeight="1" x14ac:dyDescent="0.25">
      <c r="A106" s="84" t="s">
        <v>119</v>
      </c>
      <c r="B106" s="82"/>
      <c r="C106" s="82"/>
      <c r="D106" s="169">
        <v>0.01</v>
      </c>
      <c r="E106" s="169">
        <v>0.01</v>
      </c>
      <c r="F106" s="169">
        <v>0.01</v>
      </c>
      <c r="G106" s="169">
        <v>0.01</v>
      </c>
      <c r="H106" s="169">
        <v>0.01</v>
      </c>
      <c r="I106" s="169">
        <v>0.01</v>
      </c>
      <c r="J106" s="169">
        <v>0.01</v>
      </c>
      <c r="K106" s="169"/>
      <c r="L106" s="169">
        <v>5.0000000000000001E-3</v>
      </c>
      <c r="M106" s="169">
        <v>5.0000000000000001E-3</v>
      </c>
      <c r="N106" s="170">
        <v>5.0000000000000001E-3</v>
      </c>
      <c r="P106" s="86">
        <v>98</v>
      </c>
      <c r="R106" s="77">
        <v>98</v>
      </c>
      <c r="S106" s="87"/>
      <c r="T106" s="87"/>
      <c r="U106" s="87"/>
      <c r="V106" s="87"/>
      <c r="W106" s="252">
        <f t="shared" si="25"/>
        <v>16.944999999999972</v>
      </c>
      <c r="X106" s="87"/>
      <c r="Y106" s="87"/>
      <c r="Z106" s="87"/>
      <c r="AA106" s="252"/>
      <c r="AB106" s="252"/>
      <c r="AC106" s="253"/>
    </row>
    <row r="107" spans="1:29" ht="15" customHeight="1" x14ac:dyDescent="0.25">
      <c r="P107" s="86">
        <v>99</v>
      </c>
      <c r="R107" s="77">
        <v>99</v>
      </c>
      <c r="S107" s="87"/>
      <c r="T107" s="87"/>
      <c r="U107" s="87"/>
      <c r="V107" s="87"/>
      <c r="W107" s="252">
        <f t="shared" si="25"/>
        <v>17.144999999999971</v>
      </c>
      <c r="X107" s="87"/>
      <c r="Y107" s="87"/>
      <c r="Z107" s="87"/>
      <c r="AA107" s="252"/>
      <c r="AB107" s="252"/>
      <c r="AC107" s="253"/>
    </row>
    <row r="108" spans="1:29" ht="15" customHeight="1" x14ac:dyDescent="0.25">
      <c r="A108" s="75" t="s">
        <v>120</v>
      </c>
      <c r="P108" s="155" t="s">
        <v>124</v>
      </c>
      <c r="Q108" s="151"/>
      <c r="R108" s="179" t="s">
        <v>125</v>
      </c>
      <c r="S108" s="150"/>
      <c r="T108" s="150"/>
      <c r="U108" s="150"/>
      <c r="V108" s="150"/>
      <c r="W108" s="150">
        <v>0.2</v>
      </c>
      <c r="X108" s="150"/>
      <c r="Y108" s="150"/>
      <c r="Z108" s="150"/>
      <c r="AA108" s="150"/>
      <c r="AB108" s="150"/>
      <c r="AC108" s="180"/>
    </row>
    <row r="109" spans="1:29" ht="15" customHeight="1" x14ac:dyDescent="0.25">
      <c r="A109" s="84" t="s">
        <v>71</v>
      </c>
      <c r="B109" s="93"/>
      <c r="C109" s="93" t="s">
        <v>121</v>
      </c>
      <c r="D109" s="211" t="str">
        <f>D105</f>
        <v>RHBI</v>
      </c>
      <c r="E109" s="211" t="str">
        <f t="shared" ref="E109:N109" si="27">E105</f>
        <v>RHPD</v>
      </c>
      <c r="F109" s="211" t="str">
        <f t="shared" si="27"/>
        <v>PHBI</v>
      </c>
      <c r="G109" s="211" t="str">
        <f t="shared" si="27"/>
        <v>PHPD</v>
      </c>
      <c r="H109" s="212" t="str">
        <f t="shared" si="27"/>
        <v>DCPD</v>
      </c>
      <c r="I109" s="212" t="str">
        <f t="shared" si="27"/>
        <v>AccBen</v>
      </c>
      <c r="J109" s="212" t="str">
        <f t="shared" si="27"/>
        <v>UA</v>
      </c>
      <c r="K109" s="213" t="str">
        <f t="shared" si="27"/>
        <v>UM</v>
      </c>
      <c r="L109" s="212" t="str">
        <f t="shared" si="27"/>
        <v>CL</v>
      </c>
      <c r="M109" s="212" t="str">
        <f t="shared" si="27"/>
        <v>CM</v>
      </c>
      <c r="N109" s="214" t="str">
        <f t="shared" si="27"/>
        <v>SP</v>
      </c>
    </row>
    <row r="110" spans="1:29" ht="15" customHeight="1" x14ac:dyDescent="0.25">
      <c r="A110" s="92" t="str">
        <f>C110</f>
        <v>Clean Driver Disc't</v>
      </c>
      <c r="B110" s="93"/>
      <c r="C110" s="93" t="s">
        <v>138</v>
      </c>
      <c r="D110" s="171">
        <v>0.8</v>
      </c>
      <c r="E110" s="242">
        <f t="shared" ref="E110:E111" si="28">D110</f>
        <v>0.8</v>
      </c>
      <c r="F110" s="242"/>
      <c r="G110" s="242"/>
      <c r="H110" s="242">
        <f>E110</f>
        <v>0.8</v>
      </c>
      <c r="I110" s="171"/>
      <c r="J110" s="171"/>
      <c r="K110" s="171"/>
      <c r="L110" s="171">
        <v>0.8</v>
      </c>
      <c r="M110" s="171"/>
      <c r="N110" s="172"/>
    </row>
    <row r="111" spans="1:29" ht="15" customHeight="1" x14ac:dyDescent="0.25">
      <c r="A111" s="102" t="str">
        <f>C111</f>
        <v>Winter Tires</v>
      </c>
      <c r="B111" s="103"/>
      <c r="C111" s="103" t="s">
        <v>122</v>
      </c>
      <c r="D111" s="173">
        <v>0.02</v>
      </c>
      <c r="E111" s="243">
        <f t="shared" si="28"/>
        <v>0.02</v>
      </c>
      <c r="F111" s="243"/>
      <c r="G111" s="243"/>
      <c r="H111" s="243">
        <f>E111</f>
        <v>0.02</v>
      </c>
      <c r="I111" s="173">
        <v>0.02</v>
      </c>
      <c r="J111" s="173"/>
      <c r="K111" s="173"/>
      <c r="L111" s="173">
        <v>0.02</v>
      </c>
      <c r="M111" s="173"/>
      <c r="N111" s="174"/>
    </row>
    <row r="112" spans="1:29" ht="15" customHeight="1" x14ac:dyDescent="0.25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</row>
    <row r="113" spans="1:14" ht="15" customHeight="1" x14ac:dyDescent="0.25">
      <c r="A113" s="89" t="s">
        <v>123</v>
      </c>
      <c r="B113" s="90"/>
      <c r="C113" s="90"/>
      <c r="D113" s="90"/>
      <c r="E113" s="90"/>
      <c r="F113" s="90"/>
      <c r="G113" s="90"/>
      <c r="H113" s="90"/>
      <c r="I113" s="90"/>
      <c r="J113" s="90"/>
    </row>
    <row r="114" spans="1:14" ht="15" customHeight="1" x14ac:dyDescent="0.25">
      <c r="A114" s="84" t="s">
        <v>71</v>
      </c>
      <c r="B114" s="82"/>
      <c r="C114" s="82" t="s">
        <v>123</v>
      </c>
      <c r="D114" s="211" t="str">
        <f>D109</f>
        <v>RHBI</v>
      </c>
      <c r="E114" s="211" t="str">
        <f t="shared" ref="E114:N114" si="29">E109</f>
        <v>RHPD</v>
      </c>
      <c r="F114" s="211" t="str">
        <f t="shared" si="29"/>
        <v>PHBI</v>
      </c>
      <c r="G114" s="211" t="str">
        <f t="shared" si="29"/>
        <v>PHPD</v>
      </c>
      <c r="H114" s="212" t="str">
        <f t="shared" si="29"/>
        <v>DCPD</v>
      </c>
      <c r="I114" s="212" t="str">
        <f t="shared" si="29"/>
        <v>AccBen</v>
      </c>
      <c r="J114" s="212" t="str">
        <f t="shared" si="29"/>
        <v>UA</v>
      </c>
      <c r="K114" s="213" t="str">
        <f t="shared" si="29"/>
        <v>UM</v>
      </c>
      <c r="L114" s="212" t="str">
        <f t="shared" si="29"/>
        <v>CL</v>
      </c>
      <c r="M114" s="212" t="str">
        <f t="shared" si="29"/>
        <v>CM</v>
      </c>
      <c r="N114" s="214" t="str">
        <f t="shared" si="29"/>
        <v>SP</v>
      </c>
    </row>
    <row r="115" spans="1:14" ht="15" customHeight="1" x14ac:dyDescent="0.25">
      <c r="A115" s="166"/>
      <c r="B115" s="93"/>
      <c r="C115" s="93"/>
      <c r="D115" s="175"/>
      <c r="E115" s="240"/>
      <c r="F115" s="240"/>
      <c r="G115" s="240"/>
      <c r="H115" s="240"/>
      <c r="I115" s="175"/>
      <c r="J115" s="240"/>
      <c r="K115" s="175"/>
      <c r="L115" s="175"/>
      <c r="M115" s="175"/>
      <c r="N115" s="176"/>
    </row>
    <row r="116" spans="1:14" ht="15" customHeight="1" x14ac:dyDescent="0.25">
      <c r="A116" s="86"/>
      <c r="D116" s="177"/>
      <c r="E116" s="241"/>
      <c r="F116" s="241"/>
      <c r="G116" s="241"/>
      <c r="H116" s="241"/>
      <c r="I116" s="177"/>
      <c r="J116" s="241"/>
      <c r="K116" s="177"/>
      <c r="L116" s="177"/>
      <c r="M116" s="177"/>
      <c r="N116" s="178"/>
    </row>
    <row r="117" spans="1:14" ht="15" customHeight="1" x14ac:dyDescent="0.25">
      <c r="A117" s="86"/>
      <c r="D117" s="177"/>
      <c r="E117" s="241"/>
      <c r="F117" s="241"/>
      <c r="G117" s="241"/>
      <c r="H117" s="241"/>
      <c r="I117" s="177"/>
      <c r="J117" s="241"/>
      <c r="K117" s="177"/>
      <c r="L117" s="177"/>
      <c r="M117" s="177"/>
      <c r="N117" s="178"/>
    </row>
    <row r="118" spans="1:14" ht="15" customHeight="1" x14ac:dyDescent="0.25">
      <c r="A118" s="86"/>
      <c r="D118" s="177"/>
      <c r="E118" s="241"/>
      <c r="F118" s="241"/>
      <c r="G118" s="241"/>
      <c r="H118" s="241"/>
      <c r="I118" s="177"/>
      <c r="J118" s="241"/>
      <c r="K118" s="177"/>
      <c r="L118" s="177"/>
      <c r="M118" s="177"/>
      <c r="N118" s="178"/>
    </row>
    <row r="119" spans="1:14" ht="15" customHeight="1" x14ac:dyDescent="0.25">
      <c r="A119" s="86"/>
      <c r="D119" s="177"/>
      <c r="E119" s="241"/>
      <c r="F119" s="241"/>
      <c r="G119" s="241"/>
      <c r="H119" s="241"/>
      <c r="I119" s="177"/>
      <c r="J119" s="241"/>
      <c r="K119" s="177"/>
      <c r="L119" s="177"/>
      <c r="M119" s="177"/>
      <c r="N119" s="178"/>
    </row>
    <row r="120" spans="1:14" ht="15" customHeight="1" x14ac:dyDescent="0.25">
      <c r="A120" s="86"/>
      <c r="D120" s="177"/>
      <c r="E120" s="241"/>
      <c r="F120" s="241"/>
      <c r="G120" s="241"/>
      <c r="H120" s="241"/>
      <c r="I120" s="177"/>
      <c r="J120" s="241"/>
      <c r="K120" s="177"/>
      <c r="L120" s="177"/>
      <c r="M120" s="177"/>
      <c r="N120" s="178"/>
    </row>
    <row r="121" spans="1:14" ht="15" customHeight="1" x14ac:dyDescent="0.25">
      <c r="A121" s="86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8"/>
    </row>
    <row r="122" spans="1:14" ht="15" customHeight="1" x14ac:dyDescent="0.25">
      <c r="A122" s="86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8"/>
    </row>
    <row r="123" spans="1:14" ht="15" customHeight="1" x14ac:dyDescent="0.25">
      <c r="A123" s="86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8"/>
    </row>
    <row r="124" spans="1:14" ht="15" customHeight="1" x14ac:dyDescent="0.25">
      <c r="A124" s="86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8"/>
    </row>
    <row r="125" spans="1:14" ht="15" customHeight="1" x14ac:dyDescent="0.25">
      <c r="A125" s="86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8"/>
    </row>
    <row r="126" spans="1:14" ht="15" customHeight="1" x14ac:dyDescent="0.25">
      <c r="A126" s="86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8"/>
    </row>
    <row r="127" spans="1:14" ht="15" customHeight="1" x14ac:dyDescent="0.25">
      <c r="A127" s="86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8"/>
    </row>
    <row r="128" spans="1:14" ht="15" customHeight="1" x14ac:dyDescent="0.25">
      <c r="A128" s="86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8"/>
    </row>
    <row r="129" spans="1:29" ht="15" customHeight="1" x14ac:dyDescent="0.25">
      <c r="A129" s="86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8"/>
    </row>
    <row r="130" spans="1:29" ht="15" customHeight="1" x14ac:dyDescent="0.25">
      <c r="A130" s="86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8"/>
    </row>
    <row r="131" spans="1:29" ht="15" customHeight="1" x14ac:dyDescent="0.25">
      <c r="A131" s="86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8"/>
    </row>
    <row r="132" spans="1:29" ht="15" customHeight="1" x14ac:dyDescent="0.25">
      <c r="A132" s="86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8"/>
    </row>
    <row r="133" spans="1:29" ht="15" customHeight="1" x14ac:dyDescent="0.25">
      <c r="A133" s="86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8"/>
    </row>
    <row r="134" spans="1:29" ht="15" customHeight="1" x14ac:dyDescent="0.25">
      <c r="A134" s="86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8"/>
    </row>
    <row r="135" spans="1:29" ht="15" customHeight="1" x14ac:dyDescent="0.25">
      <c r="A135" s="86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8"/>
    </row>
    <row r="136" spans="1:29" ht="15" customHeight="1" x14ac:dyDescent="0.25">
      <c r="A136" s="86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8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</row>
    <row r="137" spans="1:29" ht="15" customHeight="1" x14ac:dyDescent="0.25">
      <c r="A137" s="86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8"/>
    </row>
    <row r="138" spans="1:29" ht="15" customHeight="1" x14ac:dyDescent="0.25">
      <c r="A138" s="155"/>
      <c r="B138" s="103"/>
      <c r="C138" s="103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2"/>
    </row>
    <row r="140" spans="1:29" ht="15" customHeight="1" x14ac:dyDescent="0.25">
      <c r="A140" s="75" t="s">
        <v>126</v>
      </c>
    </row>
    <row r="141" spans="1:29" ht="15" customHeight="1" x14ac:dyDescent="0.25">
      <c r="A141" s="84" t="s">
        <v>71</v>
      </c>
      <c r="B141" s="82"/>
      <c r="C141" s="82"/>
      <c r="D141" s="211" t="str">
        <f>D114</f>
        <v>RHBI</v>
      </c>
      <c r="E141" s="211" t="str">
        <f t="shared" ref="E141:N141" si="30">E114</f>
        <v>RHPD</v>
      </c>
      <c r="F141" s="211" t="str">
        <f t="shared" si="30"/>
        <v>PHBI</v>
      </c>
      <c r="G141" s="211" t="str">
        <f t="shared" si="30"/>
        <v>PHPD</v>
      </c>
      <c r="H141" s="212" t="str">
        <f t="shared" si="30"/>
        <v>DCPD</v>
      </c>
      <c r="I141" s="212" t="str">
        <f t="shared" si="30"/>
        <v>AccBen</v>
      </c>
      <c r="J141" s="212" t="str">
        <f t="shared" si="30"/>
        <v>UA</v>
      </c>
      <c r="K141" s="213" t="str">
        <f t="shared" si="30"/>
        <v>UM</v>
      </c>
      <c r="L141" s="212" t="str">
        <f t="shared" si="30"/>
        <v>CL</v>
      </c>
      <c r="M141" s="212" t="str">
        <f t="shared" si="30"/>
        <v>CM</v>
      </c>
      <c r="N141" s="214" t="str">
        <f t="shared" si="30"/>
        <v>SP</v>
      </c>
    </row>
    <row r="142" spans="1:29" ht="15" customHeight="1" x14ac:dyDescent="0.25">
      <c r="A142" s="166" t="s">
        <v>127</v>
      </c>
      <c r="B142" s="93"/>
      <c r="C142" s="93"/>
      <c r="D142" s="183">
        <v>0.9</v>
      </c>
      <c r="E142" s="261">
        <f>D142</f>
        <v>0.9</v>
      </c>
      <c r="F142" s="261">
        <f t="shared" ref="F142:N142" si="31">E142</f>
        <v>0.9</v>
      </c>
      <c r="G142" s="261">
        <f t="shared" si="31"/>
        <v>0.9</v>
      </c>
      <c r="H142" s="261">
        <f t="shared" si="31"/>
        <v>0.9</v>
      </c>
      <c r="I142" s="261">
        <f t="shared" si="31"/>
        <v>0.9</v>
      </c>
      <c r="J142" s="261">
        <f t="shared" si="31"/>
        <v>0.9</v>
      </c>
      <c r="K142" s="261"/>
      <c r="L142" s="261">
        <f>J142</f>
        <v>0.9</v>
      </c>
      <c r="M142" s="261">
        <f t="shared" si="31"/>
        <v>0.9</v>
      </c>
      <c r="N142" s="262">
        <f t="shared" si="31"/>
        <v>0.9</v>
      </c>
    </row>
    <row r="143" spans="1:29" ht="15" customHeight="1" x14ac:dyDescent="0.25">
      <c r="A143" s="155" t="s">
        <v>114</v>
      </c>
      <c r="B143" s="103"/>
      <c r="C143" s="103"/>
      <c r="D143" s="184">
        <v>1</v>
      </c>
      <c r="E143" s="263">
        <f>D143</f>
        <v>1</v>
      </c>
      <c r="F143" s="263">
        <f t="shared" ref="F143:N143" si="32">E143</f>
        <v>1</v>
      </c>
      <c r="G143" s="263">
        <f t="shared" si="32"/>
        <v>1</v>
      </c>
      <c r="H143" s="263">
        <f t="shared" si="32"/>
        <v>1</v>
      </c>
      <c r="I143" s="263">
        <f t="shared" si="32"/>
        <v>1</v>
      </c>
      <c r="J143" s="263">
        <f t="shared" si="32"/>
        <v>1</v>
      </c>
      <c r="K143" s="263"/>
      <c r="L143" s="263">
        <f>J143</f>
        <v>1</v>
      </c>
      <c r="M143" s="263">
        <f t="shared" si="32"/>
        <v>1</v>
      </c>
      <c r="N143" s="264">
        <f t="shared" si="32"/>
        <v>1</v>
      </c>
    </row>
  </sheetData>
  <dataConsolidate/>
  <conditionalFormatting sqref="D115:N138 D13:K14 D81:N93 D102:N102 D106:N106 D110:N111 A26:N26 D97:I98 D31:H41 I30:N41 E142:N142 D143:N143 D12:N12 S9:AC108 D66:N77">
    <cfRule type="expression" dxfId="32" priority="35">
      <formula>A9=""</formula>
    </cfRule>
  </conditionalFormatting>
  <conditionalFormatting sqref="N26">
    <cfRule type="expression" dxfId="31" priority="30">
      <formula>A26=""</formula>
    </cfRule>
  </conditionalFormatting>
  <conditionalFormatting sqref="K98:N98">
    <cfRule type="expression" dxfId="30" priority="26">
      <formula>K98=""</formula>
    </cfRule>
  </conditionalFormatting>
  <conditionalFormatting sqref="K97:N97">
    <cfRule type="expression" dxfId="29" priority="25">
      <formula>K97=""</formula>
    </cfRule>
  </conditionalFormatting>
  <conditionalFormatting sqref="J98">
    <cfRule type="expression" dxfId="28" priority="24">
      <formula>J98=""</formula>
    </cfRule>
  </conditionalFormatting>
  <conditionalFormatting sqref="J97">
    <cfRule type="expression" dxfId="27" priority="23">
      <formula>J97=""</formula>
    </cfRule>
  </conditionalFormatting>
  <conditionalFormatting sqref="D30:H30">
    <cfRule type="expression" dxfId="26" priority="19">
      <formula>D30=""</formula>
    </cfRule>
  </conditionalFormatting>
  <conditionalFormatting sqref="D142">
    <cfRule type="expression" dxfId="25" priority="16">
      <formula>D142=""</formula>
    </cfRule>
  </conditionalFormatting>
  <conditionalFormatting sqref="L13:N14">
    <cfRule type="expression" dxfId="24" priority="13">
      <formula>L13=""</formula>
    </cfRule>
  </conditionalFormatting>
  <conditionalFormatting sqref="I45:J62">
    <cfRule type="expression" dxfId="23" priority="12">
      <formula>I45=""</formula>
    </cfRule>
  </conditionalFormatting>
  <conditionalFormatting sqref="D45:D62 K45:M62">
    <cfRule type="expression" dxfId="22" priority="11">
      <formula>D45=""</formula>
    </cfRule>
  </conditionalFormatting>
  <conditionalFormatting sqref="E45:G62">
    <cfRule type="expression" dxfId="21" priority="10">
      <formula>E45=""</formula>
    </cfRule>
  </conditionalFormatting>
  <conditionalFormatting sqref="N45:N62">
    <cfRule type="expression" dxfId="20" priority="9">
      <formula>N45=""</formula>
    </cfRule>
  </conditionalFormatting>
  <conditionalFormatting sqref="H45:H62">
    <cfRule type="expression" dxfId="19" priority="8">
      <formula>H45=""</formula>
    </cfRule>
  </conditionalFormatting>
  <conditionalFormatting sqref="D19:K20 D18:N18">
    <cfRule type="expression" dxfId="18" priority="2">
      <formula>D18=""</formula>
    </cfRule>
  </conditionalFormatting>
  <conditionalFormatting sqref="L19:N20">
    <cfRule type="expression" dxfId="17" priority="1">
      <formula>L19=""</formula>
    </cfRule>
  </conditionalFormatting>
  <printOptions horizontalCentered="1"/>
  <pageMargins left="0.11811023622047245" right="0.11811023622047245" top="0.11811023622047245" bottom="0.11811023622047245" header="0.31496062992125984" footer="0.31496062992125984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C143"/>
  <sheetViews>
    <sheetView topLeftCell="B1" zoomScale="85" zoomScaleNormal="85" workbookViewId="0">
      <selection activeCell="F74" sqref="F74"/>
    </sheetView>
  </sheetViews>
  <sheetFormatPr defaultColWidth="8.85546875" defaultRowHeight="15" customHeight="1" x14ac:dyDescent="0.25"/>
  <cols>
    <col min="1" max="1" width="12.5703125" style="76" customWidth="1"/>
    <col min="2" max="14" width="10.5703125" style="76" customWidth="1"/>
    <col min="15" max="15" width="3.5703125" style="76" customWidth="1"/>
    <col min="16" max="16" width="12.5703125" style="76" customWidth="1"/>
    <col min="17" max="29" width="10.5703125" style="77" customWidth="1"/>
    <col min="30" max="30" width="2.42578125" style="76" customWidth="1"/>
    <col min="31" max="16384" width="8.85546875" style="76"/>
  </cols>
  <sheetData>
    <row r="1" spans="1:29" ht="15" customHeight="1" x14ac:dyDescent="0.25">
      <c r="A1" s="185" t="str">
        <f>'Curr Rates'!A1</f>
        <v>Facility Association</v>
      </c>
    </row>
    <row r="2" spans="1:29" ht="15" customHeight="1" x14ac:dyDescent="0.25">
      <c r="A2" s="185" t="str">
        <f>'Curr Rates'!A2</f>
        <v>Base Rates &amp; Differentials</v>
      </c>
    </row>
    <row r="4" spans="1:29" ht="15" customHeight="1" x14ac:dyDescent="0.25">
      <c r="B4" s="186" t="str">
        <f>'Curr Rates'!B4</f>
        <v>Jurisdiction:</v>
      </c>
      <c r="C4" s="187" t="str">
        <f>'Curr Rates'!C4</f>
        <v>Newfoundland &amp; Labrador</v>
      </c>
    </row>
    <row r="5" spans="1:29" ht="15" customHeight="1" x14ac:dyDescent="0.25">
      <c r="B5" s="186" t="str">
        <f>'Curr Rates'!B5</f>
        <v>Vehicle Class:</v>
      </c>
      <c r="C5" s="187" t="str">
        <f>'Curr Rates'!C5</f>
        <v>Taxi</v>
      </c>
    </row>
    <row r="7" spans="1:29" ht="15" customHeight="1" x14ac:dyDescent="0.25">
      <c r="A7" s="185" t="str">
        <f>'Curr Rates'!A7</f>
        <v>Coverage Index</v>
      </c>
      <c r="P7" s="185" t="str">
        <f>'Curr Rates'!P7</f>
        <v>Rate Group</v>
      </c>
      <c r="X7" s="80"/>
      <c r="Y7" s="80"/>
      <c r="Z7" s="80"/>
      <c r="AA7" s="80"/>
    </row>
    <row r="8" spans="1:29" ht="15" customHeight="1" x14ac:dyDescent="0.25">
      <c r="A8" s="81"/>
      <c r="B8" s="82"/>
      <c r="C8" s="82"/>
      <c r="D8" s="188" t="s">
        <v>152</v>
      </c>
      <c r="E8" s="188" t="s">
        <v>153</v>
      </c>
      <c r="F8" s="188" t="s">
        <v>154</v>
      </c>
      <c r="G8" s="188" t="s">
        <v>155</v>
      </c>
      <c r="H8" s="188" t="s">
        <v>31</v>
      </c>
      <c r="I8" s="188" t="str">
        <f>'Curr Rates'!I8</f>
        <v>AccBen</v>
      </c>
      <c r="J8" s="188" t="str">
        <f>'Curr Rates'!J8</f>
        <v>UA</v>
      </c>
      <c r="K8" s="188" t="str">
        <f>'Curr Rates'!K8</f>
        <v>UM</v>
      </c>
      <c r="L8" s="188" t="str">
        <f>'Curr Rates'!L8</f>
        <v>CL</v>
      </c>
      <c r="M8" s="188" t="str">
        <f>'Curr Rates'!M8</f>
        <v>CM</v>
      </c>
      <c r="N8" s="189" t="str">
        <f>'Curr Rates'!N8</f>
        <v>SP</v>
      </c>
      <c r="P8" s="208" t="str">
        <f>'Curr Rates'!P8</f>
        <v>Identifier (ID)</v>
      </c>
      <c r="Q8" s="85"/>
      <c r="R8" s="210" t="str">
        <f>'Curr Rates'!R8</f>
        <v>Rate Group</v>
      </c>
      <c r="S8" s="215" t="str">
        <f>D8</f>
        <v>RHBI</v>
      </c>
      <c r="T8" s="215" t="str">
        <f>E8</f>
        <v>RHPD</v>
      </c>
      <c r="U8" s="215" t="str">
        <f t="shared" ref="U8:V8" si="0">F8</f>
        <v>PHBI</v>
      </c>
      <c r="V8" s="215" t="str">
        <f t="shared" si="0"/>
        <v>PHPD</v>
      </c>
      <c r="W8" s="216" t="str">
        <f t="shared" ref="W8:AC8" si="1">H8</f>
        <v>DCPD</v>
      </c>
      <c r="X8" s="215" t="str">
        <f t="shared" si="1"/>
        <v>AccBen</v>
      </c>
      <c r="Y8" s="215" t="str">
        <f t="shared" si="1"/>
        <v>UA</v>
      </c>
      <c r="Z8" s="216" t="str">
        <f t="shared" si="1"/>
        <v>UM</v>
      </c>
      <c r="AA8" s="216" t="str">
        <f t="shared" si="1"/>
        <v>CL</v>
      </c>
      <c r="AB8" s="216" t="str">
        <f t="shared" si="1"/>
        <v>CM</v>
      </c>
      <c r="AC8" s="217" t="str">
        <f t="shared" si="1"/>
        <v>SP</v>
      </c>
    </row>
    <row r="9" spans="1:29" ht="15" customHeight="1" x14ac:dyDescent="0.25">
      <c r="P9" s="86">
        <v>1</v>
      </c>
      <c r="R9" s="77">
        <v>1</v>
      </c>
      <c r="S9" s="87" t="s">
        <v>21</v>
      </c>
      <c r="T9" s="87"/>
      <c r="U9" s="87"/>
      <c r="V9" s="87"/>
      <c r="W9" s="87">
        <v>0.3</v>
      </c>
      <c r="X9" s="87"/>
      <c r="Y9" s="87"/>
      <c r="Z9" s="87"/>
      <c r="AA9" s="87"/>
      <c r="AB9" s="87"/>
      <c r="AC9" s="88"/>
    </row>
    <row r="10" spans="1:29" ht="15" customHeight="1" x14ac:dyDescent="0.25">
      <c r="A10" s="190" t="str">
        <f>'Curr Rates'!A10</f>
        <v>Base Rates</v>
      </c>
      <c r="M10" s="90"/>
      <c r="N10" s="90"/>
      <c r="P10" s="86">
        <v>2</v>
      </c>
      <c r="R10" s="77">
        <v>2</v>
      </c>
      <c r="S10" s="87"/>
      <c r="T10" s="87"/>
      <c r="U10" s="87"/>
      <c r="V10" s="87"/>
      <c r="W10" s="87">
        <v>0.39500000000000002</v>
      </c>
      <c r="X10" s="87"/>
      <c r="Y10" s="87"/>
      <c r="Z10" s="87"/>
      <c r="AA10" s="87"/>
      <c r="AB10" s="87"/>
      <c r="AC10" s="88"/>
    </row>
    <row r="11" spans="1:29" x14ac:dyDescent="0.25">
      <c r="A11" s="191" t="str">
        <f>'Curr Rates'!A11</f>
        <v>Identifier (ID)</v>
      </c>
      <c r="B11" s="188" t="str">
        <f>'Curr Rates'!B11</f>
        <v>TERR</v>
      </c>
      <c r="C11" s="192" t="str">
        <f>'Curr Rates'!C11</f>
        <v>U/R</v>
      </c>
      <c r="D11" s="211" t="str">
        <f>D8</f>
        <v>RHBI</v>
      </c>
      <c r="E11" s="211" t="str">
        <f t="shared" ref="E11:N11" si="2">E8</f>
        <v>RHPD</v>
      </c>
      <c r="F11" s="211" t="str">
        <f t="shared" si="2"/>
        <v>PHBI</v>
      </c>
      <c r="G11" s="211" t="str">
        <f t="shared" si="2"/>
        <v>PHPD</v>
      </c>
      <c r="H11" s="212" t="str">
        <f t="shared" si="2"/>
        <v>DCPD</v>
      </c>
      <c r="I11" s="212" t="str">
        <f t="shared" si="2"/>
        <v>AccBen</v>
      </c>
      <c r="J11" s="212" t="str">
        <f t="shared" si="2"/>
        <v>UA</v>
      </c>
      <c r="K11" s="213" t="str">
        <f t="shared" si="2"/>
        <v>UM</v>
      </c>
      <c r="L11" s="212" t="str">
        <f t="shared" si="2"/>
        <v>CL</v>
      </c>
      <c r="M11" s="212" t="str">
        <f t="shared" si="2"/>
        <v>CM</v>
      </c>
      <c r="N11" s="214" t="str">
        <f t="shared" si="2"/>
        <v>SP</v>
      </c>
      <c r="O11" s="90"/>
      <c r="P11" s="86">
        <v>3</v>
      </c>
      <c r="R11" s="77">
        <v>3</v>
      </c>
      <c r="S11" s="87"/>
      <c r="T11" s="87"/>
      <c r="U11" s="87"/>
      <c r="V11" s="87"/>
      <c r="W11" s="87">
        <v>0.495</v>
      </c>
      <c r="X11" s="87"/>
      <c r="Y11" s="87"/>
      <c r="Z11" s="87"/>
      <c r="AA11" s="87"/>
      <c r="AB11" s="87"/>
      <c r="AC11" s="88"/>
    </row>
    <row r="12" spans="1:29" x14ac:dyDescent="0.25">
      <c r="A12" s="92" t="str">
        <f>B12&amp;C12</f>
        <v>1U</v>
      </c>
      <c r="B12" s="93">
        <v>1</v>
      </c>
      <c r="C12" s="94" t="s">
        <v>75</v>
      </c>
      <c r="D12" s="95">
        <v>4275.3600000000006</v>
      </c>
      <c r="E12" s="95">
        <v>114.01</v>
      </c>
      <c r="F12" s="95">
        <v>2099.44</v>
      </c>
      <c r="G12" s="95">
        <v>170.82</v>
      </c>
      <c r="H12" s="95">
        <v>379.41</v>
      </c>
      <c r="I12" s="95">
        <v>682.5</v>
      </c>
      <c r="J12" s="95">
        <v>301.55</v>
      </c>
      <c r="K12" s="95"/>
      <c r="L12" s="96"/>
      <c r="M12" s="96"/>
      <c r="N12" s="97"/>
      <c r="P12" s="86">
        <v>4</v>
      </c>
      <c r="R12" s="77">
        <v>4</v>
      </c>
      <c r="S12" s="87"/>
      <c r="T12" s="87"/>
      <c r="U12" s="87"/>
      <c r="V12" s="87"/>
      <c r="W12" s="87">
        <v>0.59499999999999997</v>
      </c>
      <c r="X12" s="87"/>
      <c r="Y12" s="87"/>
      <c r="Z12" s="87"/>
      <c r="AA12" s="87"/>
      <c r="AB12" s="87"/>
      <c r="AC12" s="88"/>
    </row>
    <row r="13" spans="1:29" x14ac:dyDescent="0.25">
      <c r="A13" s="98" t="str">
        <f t="shared" ref="A13:A14" si="3">B13&amp;C13</f>
        <v>2R</v>
      </c>
      <c r="B13" s="76">
        <v>2</v>
      </c>
      <c r="C13" s="99" t="s">
        <v>76</v>
      </c>
      <c r="D13" s="100">
        <v>2631.05</v>
      </c>
      <c r="E13" s="100">
        <v>70.16</v>
      </c>
      <c r="F13" s="100">
        <v>1292</v>
      </c>
      <c r="G13" s="100">
        <v>105.13</v>
      </c>
      <c r="H13" s="100">
        <v>234.45</v>
      </c>
      <c r="I13" s="100">
        <v>483.74</v>
      </c>
      <c r="J13" s="100">
        <v>301.55</v>
      </c>
      <c r="K13" s="100"/>
      <c r="L13" s="100"/>
      <c r="M13" s="100"/>
      <c r="N13" s="101"/>
      <c r="P13" s="86">
        <v>5</v>
      </c>
      <c r="R13" s="77">
        <v>5</v>
      </c>
      <c r="S13" s="87"/>
      <c r="T13" s="87"/>
      <c r="U13" s="87"/>
      <c r="V13" s="87"/>
      <c r="W13" s="87">
        <v>0.69499999999999995</v>
      </c>
      <c r="X13" s="87"/>
      <c r="Y13" s="87"/>
      <c r="Z13" s="87"/>
      <c r="AA13" s="87"/>
      <c r="AB13" s="87"/>
      <c r="AC13" s="88"/>
    </row>
    <row r="14" spans="1:29" x14ac:dyDescent="0.25">
      <c r="A14" s="102" t="str">
        <f t="shared" si="3"/>
        <v>3R</v>
      </c>
      <c r="B14" s="103">
        <v>3</v>
      </c>
      <c r="C14" s="104" t="s">
        <v>76</v>
      </c>
      <c r="D14" s="105">
        <v>3025</v>
      </c>
      <c r="E14" s="105">
        <v>80.67</v>
      </c>
      <c r="F14" s="105">
        <v>1485.45</v>
      </c>
      <c r="G14" s="105">
        <v>120.85</v>
      </c>
      <c r="H14" s="105">
        <v>268.67</v>
      </c>
      <c r="I14" s="105">
        <v>501.33</v>
      </c>
      <c r="J14" s="105">
        <v>301.55</v>
      </c>
      <c r="K14" s="105"/>
      <c r="L14" s="105"/>
      <c r="M14" s="105"/>
      <c r="N14" s="106"/>
      <c r="P14" s="86">
        <v>6</v>
      </c>
      <c r="R14" s="77">
        <v>6</v>
      </c>
      <c r="S14" s="87"/>
      <c r="T14" s="87"/>
      <c r="U14" s="87"/>
      <c r="V14" s="87"/>
      <c r="W14" s="87">
        <v>0.79500000000000004</v>
      </c>
      <c r="X14" s="87"/>
      <c r="Y14" s="87"/>
      <c r="Z14" s="87"/>
      <c r="AA14" s="87"/>
      <c r="AB14" s="87"/>
      <c r="AC14" s="88"/>
    </row>
    <row r="15" spans="1:29" x14ac:dyDescent="0.25">
      <c r="P15" s="86">
        <v>7</v>
      </c>
      <c r="R15" s="77">
        <v>7</v>
      </c>
      <c r="S15" s="87"/>
      <c r="T15" s="87"/>
      <c r="U15" s="87"/>
      <c r="V15" s="87"/>
      <c r="W15" s="87">
        <v>0.89500000000000002</v>
      </c>
      <c r="X15" s="87"/>
      <c r="Y15" s="87"/>
      <c r="Z15" s="87"/>
      <c r="AA15" s="87"/>
      <c r="AB15" s="87"/>
      <c r="AC15" s="88"/>
    </row>
    <row r="16" spans="1:29" x14ac:dyDescent="0.25">
      <c r="A16" s="190" t="s">
        <v>151</v>
      </c>
      <c r="M16" s="90"/>
      <c r="N16" s="90"/>
      <c r="P16" s="86">
        <v>8</v>
      </c>
      <c r="R16" s="77">
        <v>8</v>
      </c>
      <c r="S16" s="87"/>
      <c r="T16" s="87"/>
      <c r="U16" s="87"/>
      <c r="V16" s="87"/>
      <c r="W16" s="87">
        <v>0.995</v>
      </c>
      <c r="X16" s="87"/>
      <c r="Y16" s="87"/>
      <c r="Z16" s="87"/>
      <c r="AA16" s="87"/>
      <c r="AB16" s="87"/>
      <c r="AC16" s="88"/>
    </row>
    <row r="17" spans="1:29" x14ac:dyDescent="0.25">
      <c r="A17" s="191" t="str">
        <f>'Curr Rates'!A17</f>
        <v>Identifier (ID)</v>
      </c>
      <c r="B17" s="188" t="str">
        <f>'Curr Rates'!B17</f>
        <v>TERR</v>
      </c>
      <c r="C17" s="192" t="str">
        <f>'Curr Rates'!C17</f>
        <v>U/R</v>
      </c>
      <c r="D17" s="211" t="str">
        <f>D11</f>
        <v>RHBI</v>
      </c>
      <c r="E17" s="211" t="str">
        <f t="shared" ref="E17:N17" si="4">E11</f>
        <v>RHPD</v>
      </c>
      <c r="F17" s="211" t="str">
        <f t="shared" si="4"/>
        <v>PHBI</v>
      </c>
      <c r="G17" s="211" t="str">
        <f t="shared" si="4"/>
        <v>PHPD</v>
      </c>
      <c r="H17" s="212" t="str">
        <f t="shared" si="4"/>
        <v>DCPD</v>
      </c>
      <c r="I17" s="212" t="str">
        <f t="shared" si="4"/>
        <v>AccBen</v>
      </c>
      <c r="J17" s="212" t="str">
        <f t="shared" si="4"/>
        <v>UA</v>
      </c>
      <c r="K17" s="213" t="str">
        <f t="shared" si="4"/>
        <v>UM</v>
      </c>
      <c r="L17" s="212" t="str">
        <f t="shared" si="4"/>
        <v>CL</v>
      </c>
      <c r="M17" s="212" t="str">
        <f t="shared" si="4"/>
        <v>CM</v>
      </c>
      <c r="N17" s="214" t="str">
        <f t="shared" si="4"/>
        <v>SP</v>
      </c>
      <c r="P17" s="86">
        <v>9</v>
      </c>
      <c r="R17" s="77">
        <v>9</v>
      </c>
      <c r="S17" s="87"/>
      <c r="T17" s="87"/>
      <c r="U17" s="87"/>
      <c r="V17" s="87"/>
      <c r="W17" s="87">
        <v>1.095</v>
      </c>
      <c r="X17" s="87"/>
      <c r="Y17" s="87"/>
      <c r="Z17" s="87"/>
      <c r="AA17" s="87"/>
      <c r="AB17" s="87"/>
      <c r="AC17" s="88"/>
    </row>
    <row r="18" spans="1:29" x14ac:dyDescent="0.25">
      <c r="A18" s="92" t="str">
        <f>B18&amp;C18</f>
        <v>1U</v>
      </c>
      <c r="B18" s="93">
        <v>1</v>
      </c>
      <c r="C18" s="94" t="s">
        <v>75</v>
      </c>
      <c r="D18" s="95" t="s">
        <v>21</v>
      </c>
      <c r="E18" s="95"/>
      <c r="F18" s="95"/>
      <c r="G18" s="95"/>
      <c r="H18" s="95"/>
      <c r="I18" s="95"/>
      <c r="J18" s="95"/>
      <c r="K18" s="95"/>
      <c r="L18" s="257">
        <v>1.56</v>
      </c>
      <c r="M18" s="257">
        <v>1.7</v>
      </c>
      <c r="N18" s="258">
        <v>1.26</v>
      </c>
      <c r="P18" s="86">
        <v>10</v>
      </c>
      <c r="R18" s="77">
        <v>10</v>
      </c>
      <c r="S18" s="87"/>
      <c r="T18" s="87"/>
      <c r="U18" s="87"/>
      <c r="V18" s="87"/>
      <c r="W18" s="87">
        <v>1.1950000000000001</v>
      </c>
      <c r="X18" s="87"/>
      <c r="Y18" s="87"/>
      <c r="Z18" s="87"/>
      <c r="AA18" s="87"/>
      <c r="AB18" s="87"/>
      <c r="AC18" s="88"/>
    </row>
    <row r="19" spans="1:29" ht="15" customHeight="1" x14ac:dyDescent="0.25">
      <c r="A19" s="98" t="str">
        <f t="shared" ref="A19:A20" si="5">B19&amp;C19</f>
        <v>2R</v>
      </c>
      <c r="B19" s="76">
        <v>2</v>
      </c>
      <c r="C19" s="99" t="s">
        <v>76</v>
      </c>
      <c r="D19" s="100"/>
      <c r="E19" s="100"/>
      <c r="F19" s="100"/>
      <c r="G19" s="100"/>
      <c r="H19" s="100"/>
      <c r="I19" s="100"/>
      <c r="J19" s="100"/>
      <c r="K19" s="100"/>
      <c r="L19" s="100">
        <v>1.56</v>
      </c>
      <c r="M19" s="100">
        <v>1.7</v>
      </c>
      <c r="N19" s="101">
        <v>1.26</v>
      </c>
      <c r="P19" s="86">
        <v>11</v>
      </c>
      <c r="R19" s="77">
        <v>11</v>
      </c>
      <c r="S19" s="87"/>
      <c r="T19" s="87"/>
      <c r="U19" s="87"/>
      <c r="V19" s="87"/>
      <c r="W19" s="87">
        <v>1.2949999999999999</v>
      </c>
      <c r="X19" s="87"/>
      <c r="Y19" s="87"/>
      <c r="Z19" s="87"/>
      <c r="AA19" s="87"/>
      <c r="AB19" s="87"/>
      <c r="AC19" s="88"/>
    </row>
    <row r="20" spans="1:29" ht="15" customHeight="1" x14ac:dyDescent="0.25">
      <c r="A20" s="102" t="str">
        <f t="shared" si="5"/>
        <v>3R</v>
      </c>
      <c r="B20" s="103">
        <v>3</v>
      </c>
      <c r="C20" s="104" t="s">
        <v>76</v>
      </c>
      <c r="D20" s="105"/>
      <c r="E20" s="105"/>
      <c r="F20" s="105"/>
      <c r="G20" s="105"/>
      <c r="H20" s="105"/>
      <c r="I20" s="105"/>
      <c r="J20" s="105"/>
      <c r="K20" s="105"/>
      <c r="L20" s="105">
        <v>1.56</v>
      </c>
      <c r="M20" s="105">
        <v>1.7</v>
      </c>
      <c r="N20" s="106">
        <v>1.26</v>
      </c>
      <c r="O20" s="90"/>
      <c r="P20" s="86">
        <v>12</v>
      </c>
      <c r="R20" s="77">
        <v>12</v>
      </c>
      <c r="S20" s="87"/>
      <c r="T20" s="87"/>
      <c r="U20" s="87"/>
      <c r="V20" s="87"/>
      <c r="W20" s="87">
        <v>1.395</v>
      </c>
      <c r="X20" s="87"/>
      <c r="Y20" s="87"/>
      <c r="Z20" s="87"/>
      <c r="AA20" s="87"/>
      <c r="AB20" s="87"/>
      <c r="AC20" s="88"/>
    </row>
    <row r="21" spans="1:29" ht="15" customHeight="1" x14ac:dyDescent="0.25">
      <c r="O21" s="90"/>
      <c r="P21" s="86">
        <v>13</v>
      </c>
      <c r="R21" s="77">
        <v>13</v>
      </c>
      <c r="S21" s="87"/>
      <c r="T21" s="87"/>
      <c r="U21" s="87"/>
      <c r="V21" s="87"/>
      <c r="W21" s="87">
        <v>1.4950000000000001</v>
      </c>
      <c r="X21" s="87"/>
      <c r="Y21" s="87"/>
      <c r="Z21" s="87"/>
      <c r="AA21" s="87"/>
      <c r="AB21" s="87"/>
      <c r="AC21" s="88"/>
    </row>
    <row r="22" spans="1:29" ht="15" customHeight="1" x14ac:dyDescent="0.25">
      <c r="A22" s="185" t="str">
        <f>'Curr Rates'!A22</f>
        <v>OPTIONAL BENEFITS</v>
      </c>
      <c r="B22" s="107"/>
      <c r="C22" s="108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10"/>
      <c r="O22" s="90"/>
      <c r="P22" s="86">
        <v>14</v>
      </c>
      <c r="R22" s="77">
        <v>14</v>
      </c>
      <c r="S22" s="87"/>
      <c r="T22" s="87"/>
      <c r="U22" s="87"/>
      <c r="V22" s="87"/>
      <c r="W22" s="87">
        <v>1.595</v>
      </c>
      <c r="X22" s="87"/>
      <c r="Y22" s="87"/>
      <c r="Z22" s="87"/>
      <c r="AA22" s="87"/>
      <c r="AB22" s="87"/>
      <c r="AC22" s="88"/>
    </row>
    <row r="23" spans="1:29" ht="15" customHeight="1" x14ac:dyDescent="0.25">
      <c r="A23" s="111"/>
      <c r="B23" s="112"/>
      <c r="C23" s="113"/>
      <c r="D23" s="194" t="str">
        <f>'Curr Rates'!D23</f>
        <v>Caregiver ,</v>
      </c>
      <c r="E23" s="115"/>
      <c r="F23" s="115"/>
      <c r="G23" s="115"/>
      <c r="H23" s="116"/>
      <c r="I23" s="198" t="str">
        <f>'Curr Rates'!I23</f>
        <v>Med Rehab</v>
      </c>
      <c r="J23" s="199" t="str">
        <f>'Curr Rates'!J23</f>
        <v>Med Rehab</v>
      </c>
      <c r="K23" s="199" t="str">
        <f>'Curr Rates'!K23</f>
        <v>Catastropic</v>
      </c>
      <c r="L23" s="119"/>
      <c r="M23" s="199" t="str">
        <f>'Curr Rates'!M23</f>
        <v>OPCF 48</v>
      </c>
      <c r="N23" s="120"/>
      <c r="O23" s="90"/>
      <c r="P23" s="86">
        <v>15</v>
      </c>
      <c r="R23" s="77">
        <v>15</v>
      </c>
      <c r="S23" s="87"/>
      <c r="T23" s="87"/>
      <c r="U23" s="87"/>
      <c r="V23" s="87"/>
      <c r="W23" s="87">
        <v>1.6950000000000001</v>
      </c>
      <c r="X23" s="87"/>
      <c r="Y23" s="87"/>
      <c r="Z23" s="87"/>
      <c r="AA23" s="87"/>
      <c r="AB23" s="87"/>
      <c r="AC23" s="88"/>
    </row>
    <row r="24" spans="1:29" ht="15" customHeight="1" x14ac:dyDescent="0.25">
      <c r="A24" s="193" t="str">
        <f>'Curr Rates'!A24</f>
        <v>Income Replacement Limit</v>
      </c>
      <c r="B24" s="122"/>
      <c r="C24" s="122"/>
      <c r="D24" s="193" t="str">
        <f>'Curr Rates'!D24</f>
        <v>Housekeeping</v>
      </c>
      <c r="E24" s="123"/>
      <c r="F24" s="123"/>
      <c r="G24" s="123"/>
      <c r="H24" s="196" t="str">
        <f>'Curr Rates'!H24</f>
        <v>Death &amp;</v>
      </c>
      <c r="I24" s="200" t="str">
        <f>'Curr Rates'!I24</f>
        <v>&amp; Att Care</v>
      </c>
      <c r="J24" s="201" t="str">
        <f>'Curr Rates'!J24</f>
        <v>&amp; Att Care</v>
      </c>
      <c r="K24" s="201" t="str">
        <f>'Curr Rates'!K24</f>
        <v>Impairment</v>
      </c>
      <c r="L24" s="196" t="str">
        <f>'Curr Rates'!L24</f>
        <v>Dependant</v>
      </c>
      <c r="M24" s="201" t="str">
        <f>'Curr Rates'!M24</f>
        <v>Tort Ded.</v>
      </c>
      <c r="N24" s="204" t="str">
        <f>'Curr Rates'!N24</f>
        <v>Index'n</v>
      </c>
      <c r="O24" s="90"/>
      <c r="P24" s="86">
        <v>16</v>
      </c>
      <c r="R24" s="77">
        <v>16</v>
      </c>
      <c r="S24" s="87"/>
      <c r="T24" s="87"/>
      <c r="U24" s="87"/>
      <c r="V24" s="87"/>
      <c r="W24" s="87">
        <v>1.7949999999999999</v>
      </c>
      <c r="X24" s="87"/>
      <c r="Y24" s="87"/>
      <c r="Z24" s="87"/>
      <c r="AA24" s="87"/>
      <c r="AB24" s="87"/>
      <c r="AC24" s="88"/>
    </row>
    <row r="25" spans="1:29" ht="15" customHeight="1" x14ac:dyDescent="0.25">
      <c r="A25" s="206" t="str">
        <f>'Curr Rates'!A25</f>
        <v>$600</v>
      </c>
      <c r="B25" s="207" t="str">
        <f>'Curr Rates'!B25</f>
        <v>$800</v>
      </c>
      <c r="C25" s="207" t="str">
        <f>'Curr Rates'!C25</f>
        <v>$1000</v>
      </c>
      <c r="D25" s="195" t="str">
        <f>'Curr Rates'!D25</f>
        <v>&amp; Home Maint.</v>
      </c>
      <c r="E25" s="131"/>
      <c r="F25" s="131"/>
      <c r="G25" s="131"/>
      <c r="H25" s="197" t="str">
        <f>'Curr Rates'!H25</f>
        <v>Funeral</v>
      </c>
      <c r="I25" s="202" t="str">
        <f>'Curr Rates'!I25</f>
        <v>to $130K</v>
      </c>
      <c r="J25" s="203" t="str">
        <f>'Curr Rates'!J25</f>
        <v>to $1.0M</v>
      </c>
      <c r="K25" s="203" t="str">
        <f>'Curr Rates'!K25</f>
        <v>Benefit $1.0M</v>
      </c>
      <c r="L25" s="197" t="str">
        <f>'Curr Rates'!L25</f>
        <v>Care</v>
      </c>
      <c r="M25" s="203" t="str">
        <f>'Curr Rates'!M25</f>
        <v>Offset</v>
      </c>
      <c r="N25" s="205" t="str">
        <f>'Curr Rates'!N25</f>
        <v>Factor</v>
      </c>
      <c r="P25" s="86">
        <v>17</v>
      </c>
      <c r="R25" s="77">
        <v>17</v>
      </c>
      <c r="S25" s="87"/>
      <c r="T25" s="87"/>
      <c r="U25" s="87"/>
      <c r="V25" s="87"/>
      <c r="W25" s="87">
        <v>1.895</v>
      </c>
      <c r="X25" s="87"/>
      <c r="Y25" s="87"/>
      <c r="Z25" s="87"/>
      <c r="AA25" s="87"/>
      <c r="AB25" s="87"/>
      <c r="AC25" s="88"/>
    </row>
    <row r="26" spans="1:29" ht="15" customHeight="1" x14ac:dyDescent="0.25">
      <c r="A26" s="136"/>
      <c r="B26" s="137"/>
      <c r="C26" s="138"/>
      <c r="D26" s="139"/>
      <c r="E26" s="134"/>
      <c r="F26" s="134"/>
      <c r="G26" s="134"/>
      <c r="H26" s="140"/>
      <c r="I26" s="140"/>
      <c r="J26" s="140"/>
      <c r="K26" s="140"/>
      <c r="L26" s="141"/>
      <c r="M26" s="141"/>
      <c r="N26" s="142"/>
      <c r="P26" s="86">
        <v>18</v>
      </c>
      <c r="R26" s="77">
        <v>18</v>
      </c>
      <c r="S26" s="87"/>
      <c r="T26" s="87"/>
      <c r="U26" s="87"/>
      <c r="V26" s="87"/>
      <c r="W26" s="87">
        <v>1.9950000000000001</v>
      </c>
      <c r="X26" s="87"/>
      <c r="Y26" s="87"/>
      <c r="Z26" s="87"/>
      <c r="AA26" s="87"/>
      <c r="AB26" s="87"/>
      <c r="AC26" s="88"/>
    </row>
    <row r="27" spans="1:29" ht="15" customHeight="1" x14ac:dyDescent="0.25">
      <c r="P27" s="86">
        <v>19</v>
      </c>
      <c r="R27" s="77">
        <v>19</v>
      </c>
      <c r="S27" s="87"/>
      <c r="T27" s="87"/>
      <c r="U27" s="87"/>
      <c r="V27" s="87"/>
      <c r="W27" s="87">
        <v>2.0950000000000002</v>
      </c>
      <c r="X27" s="87"/>
      <c r="Y27" s="87"/>
      <c r="Z27" s="87"/>
      <c r="AA27" s="87"/>
      <c r="AB27" s="87"/>
      <c r="AC27" s="88"/>
    </row>
    <row r="28" spans="1:29" ht="15" customHeight="1" x14ac:dyDescent="0.25">
      <c r="A28" s="190" t="str">
        <f>'Curr Rates'!A28</f>
        <v>Limit</v>
      </c>
      <c r="P28" s="86">
        <v>20</v>
      </c>
      <c r="R28" s="77">
        <v>20</v>
      </c>
      <c r="S28" s="87"/>
      <c r="T28" s="87"/>
      <c r="U28" s="87"/>
      <c r="V28" s="87"/>
      <c r="W28" s="87">
        <v>2.1949999999999998</v>
      </c>
      <c r="X28" s="87"/>
      <c r="Y28" s="87"/>
      <c r="Z28" s="87"/>
      <c r="AA28" s="87"/>
      <c r="AB28" s="87"/>
      <c r="AC28" s="88"/>
    </row>
    <row r="29" spans="1:29" ht="15" customHeight="1" x14ac:dyDescent="0.25">
      <c r="A29" s="208" t="str">
        <f>'Curr Rates'!A29</f>
        <v>Identifier (ID)</v>
      </c>
      <c r="B29" s="82"/>
      <c r="C29" s="192" t="str">
        <f>'Curr Rates'!C29</f>
        <v>Limit $</v>
      </c>
      <c r="D29" s="211" t="str">
        <f>D11</f>
        <v>RHBI</v>
      </c>
      <c r="E29" s="211" t="str">
        <f>E11</f>
        <v>RHPD</v>
      </c>
      <c r="F29" s="211" t="str">
        <f t="shared" ref="F29:G29" si="6">F11</f>
        <v>PHBI</v>
      </c>
      <c r="G29" s="211" t="str">
        <f t="shared" si="6"/>
        <v>PHPD</v>
      </c>
      <c r="H29" s="212" t="str">
        <f t="shared" ref="H29:N29" si="7">H11</f>
        <v>DCPD</v>
      </c>
      <c r="I29" s="212" t="str">
        <f t="shared" si="7"/>
        <v>AccBen</v>
      </c>
      <c r="J29" s="212" t="str">
        <f t="shared" si="7"/>
        <v>UA</v>
      </c>
      <c r="K29" s="213" t="str">
        <f t="shared" si="7"/>
        <v>UM</v>
      </c>
      <c r="L29" s="212" t="str">
        <f t="shared" si="7"/>
        <v>CL</v>
      </c>
      <c r="M29" s="212" t="str">
        <f t="shared" si="7"/>
        <v>CM</v>
      </c>
      <c r="N29" s="214" t="str">
        <f t="shared" si="7"/>
        <v>SP</v>
      </c>
      <c r="P29" s="86">
        <v>21</v>
      </c>
      <c r="R29" s="77">
        <v>21</v>
      </c>
      <c r="S29" s="87"/>
      <c r="T29" s="87"/>
      <c r="U29" s="87"/>
      <c r="V29" s="87"/>
      <c r="W29" s="87">
        <v>2.2949999999999999</v>
      </c>
      <c r="X29" s="87"/>
      <c r="Y29" s="87"/>
      <c r="Z29" s="87"/>
      <c r="AA29" s="87"/>
      <c r="AB29" s="87"/>
      <c r="AC29" s="88"/>
    </row>
    <row r="30" spans="1:29" ht="15" customHeight="1" x14ac:dyDescent="0.25">
      <c r="A30" s="143">
        <f>C30</f>
        <v>5000</v>
      </c>
      <c r="C30" s="144">
        <v>5000</v>
      </c>
      <c r="D30" s="87" t="s">
        <v>21</v>
      </c>
      <c r="E30" s="87"/>
      <c r="F30" s="87"/>
      <c r="G30" s="87">
        <v>0.5</v>
      </c>
      <c r="H30" s="87"/>
      <c r="I30" s="77"/>
      <c r="J30" s="77"/>
      <c r="K30" s="145"/>
      <c r="L30" s="146"/>
      <c r="M30" s="146"/>
      <c r="N30" s="147"/>
      <c r="P30" s="86">
        <v>22</v>
      </c>
      <c r="R30" s="77">
        <v>22</v>
      </c>
      <c r="S30" s="87"/>
      <c r="T30" s="87"/>
      <c r="U30" s="87"/>
      <c r="V30" s="87"/>
      <c r="W30" s="87">
        <v>2.395</v>
      </c>
      <c r="X30" s="87"/>
      <c r="Y30" s="87"/>
      <c r="Z30" s="87"/>
      <c r="AA30" s="87"/>
      <c r="AB30" s="87"/>
      <c r="AC30" s="88"/>
    </row>
    <row r="31" spans="1:29" ht="15" customHeight="1" x14ac:dyDescent="0.25">
      <c r="A31" s="143">
        <f t="shared" ref="A31:A41" si="8">C31</f>
        <v>10000</v>
      </c>
      <c r="C31" s="144">
        <v>10000</v>
      </c>
      <c r="D31" s="87"/>
      <c r="E31" s="87"/>
      <c r="F31" s="87"/>
      <c r="G31" s="87">
        <v>0.625</v>
      </c>
      <c r="H31" s="87"/>
      <c r="I31" s="77"/>
      <c r="J31" s="77"/>
      <c r="K31" s="145"/>
      <c r="L31" s="146"/>
      <c r="M31" s="146"/>
      <c r="N31" s="147"/>
      <c r="P31" s="86">
        <v>23</v>
      </c>
      <c r="R31" s="77">
        <v>23</v>
      </c>
      <c r="S31" s="87"/>
      <c r="T31" s="87"/>
      <c r="U31" s="87"/>
      <c r="V31" s="87"/>
      <c r="W31" s="87">
        <v>2.4950000000000001</v>
      </c>
      <c r="X31" s="87"/>
      <c r="Y31" s="87"/>
      <c r="Z31" s="87"/>
      <c r="AA31" s="87"/>
      <c r="AB31" s="87"/>
      <c r="AC31" s="88"/>
    </row>
    <row r="32" spans="1:29" ht="15" customHeight="1" x14ac:dyDescent="0.25">
      <c r="A32" s="143">
        <f t="shared" si="8"/>
        <v>25000</v>
      </c>
      <c r="C32" s="144">
        <v>25000</v>
      </c>
      <c r="D32" s="87"/>
      <c r="E32" s="87"/>
      <c r="F32" s="87"/>
      <c r="G32" s="87">
        <v>0.875</v>
      </c>
      <c r="H32" s="87"/>
      <c r="I32" s="77"/>
      <c r="J32" s="77"/>
      <c r="K32" s="145"/>
      <c r="L32" s="146"/>
      <c r="M32" s="146"/>
      <c r="N32" s="147"/>
      <c r="P32" s="86">
        <v>24</v>
      </c>
      <c r="R32" s="77">
        <v>24</v>
      </c>
      <c r="S32" s="87"/>
      <c r="T32" s="87"/>
      <c r="U32" s="87"/>
      <c r="V32" s="87"/>
      <c r="W32" s="87">
        <v>2.5950000000000002</v>
      </c>
      <c r="X32" s="87"/>
      <c r="Y32" s="87"/>
      <c r="Z32" s="87"/>
      <c r="AA32" s="87"/>
      <c r="AB32" s="87"/>
      <c r="AC32" s="88"/>
    </row>
    <row r="33" spans="1:29" ht="15" customHeight="1" x14ac:dyDescent="0.25">
      <c r="A33" s="143">
        <f t="shared" si="8"/>
        <v>50000</v>
      </c>
      <c r="C33" s="144">
        <v>50000</v>
      </c>
      <c r="D33" s="87"/>
      <c r="E33" s="87"/>
      <c r="F33" s="87"/>
      <c r="G33" s="87">
        <v>1</v>
      </c>
      <c r="H33" s="87"/>
      <c r="I33" s="77"/>
      <c r="J33" s="77"/>
      <c r="K33" s="145"/>
      <c r="L33" s="146"/>
      <c r="M33" s="146"/>
      <c r="N33" s="147"/>
      <c r="P33" s="86">
        <v>25</v>
      </c>
      <c r="R33" s="77">
        <v>25</v>
      </c>
      <c r="S33" s="87"/>
      <c r="T33" s="87"/>
      <c r="U33" s="87"/>
      <c r="V33" s="87"/>
      <c r="W33" s="87">
        <v>2.6949999999999998</v>
      </c>
      <c r="X33" s="87"/>
      <c r="Y33" s="87"/>
      <c r="Z33" s="87"/>
      <c r="AA33" s="87"/>
      <c r="AB33" s="87"/>
      <c r="AC33" s="88"/>
    </row>
    <row r="34" spans="1:29" ht="15" customHeight="1" x14ac:dyDescent="0.25">
      <c r="A34" s="143">
        <f t="shared" si="8"/>
        <v>200000</v>
      </c>
      <c r="C34" s="144">
        <v>200000</v>
      </c>
      <c r="D34" s="87">
        <v>1</v>
      </c>
      <c r="E34" s="259">
        <f>D34</f>
        <v>1</v>
      </c>
      <c r="F34" s="87">
        <v>1</v>
      </c>
      <c r="G34" s="87"/>
      <c r="H34" s="87"/>
      <c r="I34" s="77"/>
      <c r="J34" s="77"/>
      <c r="K34" s="145"/>
      <c r="L34" s="146"/>
      <c r="M34" s="146"/>
      <c r="N34" s="147"/>
      <c r="P34" s="86">
        <v>26</v>
      </c>
      <c r="R34" s="77">
        <v>26</v>
      </c>
      <c r="S34" s="87"/>
      <c r="T34" s="87"/>
      <c r="U34" s="87"/>
      <c r="V34" s="87"/>
      <c r="W34" s="87">
        <v>2.7949999999999999</v>
      </c>
      <c r="X34" s="87"/>
      <c r="Y34" s="87"/>
      <c r="Z34" s="87"/>
      <c r="AA34" s="87"/>
      <c r="AB34" s="87"/>
      <c r="AC34" s="88"/>
    </row>
    <row r="35" spans="1:29" ht="15" customHeight="1" x14ac:dyDescent="0.25">
      <c r="A35" s="143">
        <f t="shared" si="8"/>
        <v>300000</v>
      </c>
      <c r="C35" s="144">
        <v>300000</v>
      </c>
      <c r="D35" s="87">
        <v>1.042</v>
      </c>
      <c r="E35" s="259">
        <f t="shared" ref="E35:E39" si="9">D35</f>
        <v>1.042</v>
      </c>
      <c r="F35" s="87">
        <v>1.06</v>
      </c>
      <c r="G35" s="87"/>
      <c r="H35" s="87"/>
      <c r="I35" s="77"/>
      <c r="J35" s="77"/>
      <c r="K35" s="145"/>
      <c r="L35" s="146"/>
      <c r="M35" s="146"/>
      <c r="N35" s="147"/>
      <c r="P35" s="86">
        <v>27</v>
      </c>
      <c r="R35" s="77">
        <v>27</v>
      </c>
      <c r="S35" s="87"/>
      <c r="T35" s="87"/>
      <c r="U35" s="87"/>
      <c r="V35" s="87"/>
      <c r="W35" s="87">
        <v>2.895</v>
      </c>
      <c r="X35" s="87"/>
      <c r="Y35" s="87"/>
      <c r="Z35" s="87"/>
      <c r="AA35" s="87"/>
      <c r="AB35" s="87"/>
      <c r="AC35" s="88"/>
    </row>
    <row r="36" spans="1:29" ht="15" customHeight="1" x14ac:dyDescent="0.25">
      <c r="A36" s="143">
        <f t="shared" si="8"/>
        <v>500000</v>
      </c>
      <c r="C36" s="144">
        <v>500000</v>
      </c>
      <c r="D36" s="87">
        <v>1.1100000000000001</v>
      </c>
      <c r="E36" s="259">
        <f t="shared" si="9"/>
        <v>1.1100000000000001</v>
      </c>
      <c r="F36" s="87">
        <v>1.167</v>
      </c>
      <c r="G36" s="87"/>
      <c r="H36" s="87"/>
      <c r="I36" s="77"/>
      <c r="J36" s="77"/>
      <c r="K36" s="145"/>
      <c r="L36" s="146"/>
      <c r="M36" s="146"/>
      <c r="N36" s="147"/>
      <c r="P36" s="86">
        <v>28</v>
      </c>
      <c r="R36" s="77">
        <v>28</v>
      </c>
      <c r="S36" s="87"/>
      <c r="T36" s="87"/>
      <c r="U36" s="87"/>
      <c r="V36" s="87"/>
      <c r="W36" s="87">
        <v>2.9950000000000001</v>
      </c>
      <c r="X36" s="87"/>
      <c r="Y36" s="87"/>
      <c r="Z36" s="87"/>
      <c r="AA36" s="87"/>
      <c r="AB36" s="87"/>
      <c r="AC36" s="88"/>
    </row>
    <row r="37" spans="1:29" ht="15" customHeight="1" x14ac:dyDescent="0.25">
      <c r="A37" s="143">
        <f t="shared" si="8"/>
        <v>1000000</v>
      </c>
      <c r="C37" s="144">
        <v>1000000</v>
      </c>
      <c r="D37" s="87">
        <v>1.22</v>
      </c>
      <c r="E37" s="259">
        <f t="shared" si="9"/>
        <v>1.22</v>
      </c>
      <c r="F37" s="87">
        <v>1.333</v>
      </c>
      <c r="G37" s="87"/>
      <c r="H37" s="87"/>
      <c r="I37" s="77"/>
      <c r="J37" s="77"/>
      <c r="K37" s="145"/>
      <c r="L37" s="146"/>
      <c r="M37" s="146"/>
      <c r="N37" s="147"/>
      <c r="P37" s="86">
        <v>29</v>
      </c>
      <c r="R37" s="77">
        <v>29</v>
      </c>
      <c r="S37" s="87"/>
      <c r="T37" s="87"/>
      <c r="U37" s="87"/>
      <c r="V37" s="87"/>
      <c r="W37" s="87">
        <v>3.145</v>
      </c>
      <c r="X37" s="87"/>
      <c r="Y37" s="87"/>
      <c r="Z37" s="87"/>
      <c r="AA37" s="87"/>
      <c r="AB37" s="87"/>
      <c r="AC37" s="88"/>
    </row>
    <row r="38" spans="1:29" ht="15" customHeight="1" x14ac:dyDescent="0.25">
      <c r="A38" s="143">
        <f t="shared" si="8"/>
        <v>2000000</v>
      </c>
      <c r="C38" s="144">
        <v>2000000</v>
      </c>
      <c r="D38" s="87">
        <v>1.3859999999999999</v>
      </c>
      <c r="E38" s="259">
        <f t="shared" si="9"/>
        <v>1.3859999999999999</v>
      </c>
      <c r="F38" s="87">
        <v>1.6240000000000001</v>
      </c>
      <c r="G38" s="87"/>
      <c r="H38" s="87"/>
      <c r="I38" s="77"/>
      <c r="J38" s="77"/>
      <c r="K38" s="145"/>
      <c r="L38" s="146"/>
      <c r="M38" s="146"/>
      <c r="N38" s="147"/>
      <c r="P38" s="86">
        <v>30</v>
      </c>
      <c r="R38" s="77">
        <v>30</v>
      </c>
      <c r="S38" s="87"/>
      <c r="T38" s="87"/>
      <c r="U38" s="87"/>
      <c r="V38" s="87"/>
      <c r="W38" s="87">
        <v>3.3450000000000002</v>
      </c>
      <c r="X38" s="87"/>
      <c r="Y38" s="87"/>
      <c r="Z38" s="87"/>
      <c r="AA38" s="87"/>
      <c r="AB38" s="87"/>
      <c r="AC38" s="88"/>
    </row>
    <row r="39" spans="1:29" ht="15" customHeight="1" x14ac:dyDescent="0.25">
      <c r="A39" s="143">
        <f t="shared" si="8"/>
        <v>3000000</v>
      </c>
      <c r="C39" s="144">
        <v>3000000</v>
      </c>
      <c r="D39" s="87">
        <v>1.5189999999999999</v>
      </c>
      <c r="E39" s="259">
        <f t="shared" si="9"/>
        <v>1.5189999999999999</v>
      </c>
      <c r="F39" s="87">
        <v>1.8660000000000001</v>
      </c>
      <c r="G39" s="87"/>
      <c r="H39" s="87"/>
      <c r="I39" s="77"/>
      <c r="J39" s="77"/>
      <c r="K39" s="145"/>
      <c r="L39" s="146"/>
      <c r="M39" s="146"/>
      <c r="N39" s="147"/>
      <c r="P39" s="86">
        <v>31</v>
      </c>
      <c r="R39" s="77">
        <v>31</v>
      </c>
      <c r="S39" s="87"/>
      <c r="T39" s="87"/>
      <c r="U39" s="87"/>
      <c r="V39" s="87"/>
      <c r="W39" s="252">
        <f t="shared" ref="W39:W102" si="10">+W38+W$108</f>
        <v>3.5450000000000004</v>
      </c>
      <c r="X39" s="87"/>
      <c r="Y39" s="87"/>
      <c r="Z39" s="87"/>
      <c r="AA39" s="252"/>
      <c r="AB39" s="252"/>
      <c r="AC39" s="253"/>
    </row>
    <row r="40" spans="1:29" ht="15" customHeight="1" x14ac:dyDescent="0.25">
      <c r="A40" s="143">
        <f t="shared" si="8"/>
        <v>4000000</v>
      </c>
      <c r="C40" s="144">
        <v>4000000</v>
      </c>
      <c r="D40" s="87"/>
      <c r="E40" s="87"/>
      <c r="F40" s="87"/>
      <c r="G40" s="87"/>
      <c r="H40" s="87"/>
      <c r="I40" s="77"/>
      <c r="J40" s="77"/>
      <c r="K40" s="145"/>
      <c r="L40" s="146"/>
      <c r="M40" s="146"/>
      <c r="N40" s="147"/>
      <c r="P40" s="86">
        <v>32</v>
      </c>
      <c r="R40" s="77">
        <v>32</v>
      </c>
      <c r="S40" s="87"/>
      <c r="T40" s="87"/>
      <c r="U40" s="87"/>
      <c r="V40" s="87"/>
      <c r="W40" s="252">
        <f t="shared" si="10"/>
        <v>3.7450000000000006</v>
      </c>
      <c r="X40" s="87"/>
      <c r="Y40" s="87"/>
      <c r="Z40" s="87"/>
      <c r="AA40" s="252"/>
      <c r="AB40" s="252"/>
      <c r="AC40" s="253"/>
    </row>
    <row r="41" spans="1:29" ht="15" customHeight="1" x14ac:dyDescent="0.25">
      <c r="A41" s="148">
        <f t="shared" si="8"/>
        <v>5000000</v>
      </c>
      <c r="B41" s="103"/>
      <c r="C41" s="149">
        <v>5000000</v>
      </c>
      <c r="D41" s="150">
        <v>1.7030000000000001</v>
      </c>
      <c r="E41" s="260">
        <f>D41</f>
        <v>1.7030000000000001</v>
      </c>
      <c r="F41" s="150">
        <v>2.2469999999999999</v>
      </c>
      <c r="G41" s="150"/>
      <c r="H41" s="150"/>
      <c r="I41" s="151"/>
      <c r="J41" s="151"/>
      <c r="K41" s="152"/>
      <c r="L41" s="153"/>
      <c r="M41" s="153"/>
      <c r="N41" s="154"/>
      <c r="P41" s="86">
        <v>33</v>
      </c>
      <c r="R41" s="77">
        <v>33</v>
      </c>
      <c r="S41" s="87"/>
      <c r="T41" s="87"/>
      <c r="U41" s="87"/>
      <c r="V41" s="87"/>
      <c r="W41" s="252">
        <f t="shared" si="10"/>
        <v>3.9450000000000007</v>
      </c>
      <c r="X41" s="87"/>
      <c r="Y41" s="87"/>
      <c r="Z41" s="87"/>
      <c r="AA41" s="252"/>
      <c r="AB41" s="252"/>
      <c r="AC41" s="253"/>
    </row>
    <row r="42" spans="1:29" ht="15" customHeight="1" x14ac:dyDescent="0.25">
      <c r="P42" s="86">
        <v>34</v>
      </c>
      <c r="R42" s="77">
        <v>34</v>
      </c>
      <c r="S42" s="87"/>
      <c r="T42" s="87"/>
      <c r="U42" s="87"/>
      <c r="V42" s="87"/>
      <c r="W42" s="252">
        <f t="shared" si="10"/>
        <v>4.1450000000000005</v>
      </c>
      <c r="X42" s="87"/>
      <c r="Y42" s="87"/>
      <c r="Z42" s="87"/>
      <c r="AA42" s="252"/>
      <c r="AB42" s="252"/>
      <c r="AC42" s="253"/>
    </row>
    <row r="43" spans="1:29" ht="15" customHeight="1" x14ac:dyDescent="0.25">
      <c r="A43" s="190" t="str">
        <f>'Curr Rates'!A43</f>
        <v>CLASS</v>
      </c>
      <c r="B43" s="90"/>
      <c r="C43" s="90"/>
      <c r="D43" s="90"/>
      <c r="E43" s="90"/>
      <c r="F43" s="90"/>
      <c r="G43" s="90"/>
      <c r="H43" s="90"/>
      <c r="I43" s="90"/>
      <c r="P43" s="86">
        <v>35</v>
      </c>
      <c r="R43" s="77">
        <v>35</v>
      </c>
      <c r="S43" s="87"/>
      <c r="T43" s="87"/>
      <c r="U43" s="87"/>
      <c r="V43" s="87"/>
      <c r="W43" s="252">
        <f t="shared" si="10"/>
        <v>4.3450000000000006</v>
      </c>
      <c r="X43" s="87"/>
      <c r="Y43" s="87"/>
      <c r="Z43" s="87"/>
      <c r="AA43" s="252"/>
      <c r="AB43" s="252"/>
      <c r="AC43" s="253"/>
    </row>
    <row r="44" spans="1:29" ht="15" customHeight="1" x14ac:dyDescent="0.25">
      <c r="A44" s="208" t="str">
        <f>'Curr Rates'!A44</f>
        <v>Identifier (ID)</v>
      </c>
      <c r="B44" s="192" t="str">
        <f>'Curr Rates'!B44</f>
        <v>Class</v>
      </c>
      <c r="C44" s="192" t="str">
        <f>'Curr Rates'!C44</f>
        <v>U/R</v>
      </c>
      <c r="D44" s="211" t="str">
        <f>D29</f>
        <v>RHBI</v>
      </c>
      <c r="E44" s="211" t="str">
        <f t="shared" ref="E44:N44" si="11">E29</f>
        <v>RHPD</v>
      </c>
      <c r="F44" s="211" t="str">
        <f t="shared" si="11"/>
        <v>PHBI</v>
      </c>
      <c r="G44" s="211" t="str">
        <f t="shared" si="11"/>
        <v>PHPD</v>
      </c>
      <c r="H44" s="212" t="str">
        <f t="shared" si="11"/>
        <v>DCPD</v>
      </c>
      <c r="I44" s="212" t="str">
        <f t="shared" si="11"/>
        <v>AccBen</v>
      </c>
      <c r="J44" s="212" t="str">
        <f t="shared" si="11"/>
        <v>UA</v>
      </c>
      <c r="K44" s="213" t="str">
        <f t="shared" si="11"/>
        <v>UM</v>
      </c>
      <c r="L44" s="212" t="str">
        <f t="shared" si="11"/>
        <v>CL</v>
      </c>
      <c r="M44" s="212" t="str">
        <f t="shared" si="11"/>
        <v>CM</v>
      </c>
      <c r="N44" s="214" t="str">
        <f t="shared" si="11"/>
        <v>SP</v>
      </c>
      <c r="P44" s="86">
        <v>36</v>
      </c>
      <c r="R44" s="77">
        <v>36</v>
      </c>
      <c r="S44" s="87"/>
      <c r="T44" s="87"/>
      <c r="U44" s="87"/>
      <c r="V44" s="87"/>
      <c r="W44" s="252">
        <f t="shared" si="10"/>
        <v>4.5450000000000008</v>
      </c>
      <c r="X44" s="87"/>
      <c r="Y44" s="87"/>
      <c r="Z44" s="87"/>
      <c r="AA44" s="252"/>
      <c r="AB44" s="252"/>
      <c r="AC44" s="253"/>
    </row>
    <row r="45" spans="1:29" ht="15" customHeight="1" x14ac:dyDescent="0.25">
      <c r="A45" s="228" t="str">
        <f>+CONCATENATE(B45,C45)</f>
        <v>01U</v>
      </c>
      <c r="B45" s="218" t="s">
        <v>129</v>
      </c>
      <c r="C45" s="232" t="s">
        <v>75</v>
      </c>
      <c r="D45" s="219" t="s">
        <v>21</v>
      </c>
      <c r="E45" s="220"/>
      <c r="F45" s="220"/>
      <c r="G45" s="220"/>
      <c r="H45" s="220"/>
      <c r="I45" s="160"/>
      <c r="J45" s="160"/>
      <c r="K45" s="219"/>
      <c r="L45" s="219"/>
      <c r="M45" s="219"/>
      <c r="N45" s="161"/>
      <c r="P45" s="86">
        <v>37</v>
      </c>
      <c r="R45" s="77">
        <v>37</v>
      </c>
      <c r="S45" s="87"/>
      <c r="T45" s="87"/>
      <c r="U45" s="87"/>
      <c r="V45" s="87"/>
      <c r="W45" s="252">
        <f t="shared" si="10"/>
        <v>4.745000000000001</v>
      </c>
      <c r="X45" s="87"/>
      <c r="Y45" s="87"/>
      <c r="Z45" s="87"/>
      <c r="AA45" s="252"/>
      <c r="AB45" s="252"/>
      <c r="AC45" s="253"/>
    </row>
    <row r="46" spans="1:29" ht="15" customHeight="1" x14ac:dyDescent="0.25">
      <c r="A46" s="229" t="str">
        <f t="shared" ref="A46:A62" si="12">+CONCATENATE(B46,C46)</f>
        <v>02U</v>
      </c>
      <c r="B46" s="158" t="s">
        <v>130</v>
      </c>
      <c r="C46" s="233" t="s">
        <v>75</v>
      </c>
      <c r="D46" s="159"/>
      <c r="E46" s="221"/>
      <c r="F46" s="221"/>
      <c r="G46" s="221"/>
      <c r="H46" s="221"/>
      <c r="I46" s="162"/>
      <c r="J46" s="162"/>
      <c r="K46" s="159"/>
      <c r="L46" s="159"/>
      <c r="M46" s="159"/>
      <c r="N46" s="163"/>
      <c r="P46" s="86">
        <v>38</v>
      </c>
      <c r="R46" s="77">
        <v>38</v>
      </c>
      <c r="S46" s="87"/>
      <c r="T46" s="87"/>
      <c r="U46" s="87"/>
      <c r="V46" s="87"/>
      <c r="W46" s="252">
        <f t="shared" si="10"/>
        <v>4.9450000000000012</v>
      </c>
      <c r="X46" s="87"/>
      <c r="Y46" s="87"/>
      <c r="Z46" s="87"/>
      <c r="AA46" s="252"/>
      <c r="AB46" s="252"/>
      <c r="AC46" s="253"/>
    </row>
    <row r="47" spans="1:29" ht="15" customHeight="1" x14ac:dyDescent="0.25">
      <c r="A47" s="229" t="str">
        <f t="shared" si="12"/>
        <v>03U</v>
      </c>
      <c r="B47" s="158" t="s">
        <v>131</v>
      </c>
      <c r="C47" s="233" t="s">
        <v>75</v>
      </c>
      <c r="D47" s="159"/>
      <c r="E47" s="221"/>
      <c r="F47" s="221"/>
      <c r="G47" s="221"/>
      <c r="H47" s="221"/>
      <c r="I47" s="162"/>
      <c r="J47" s="162"/>
      <c r="K47" s="159"/>
      <c r="L47" s="159"/>
      <c r="M47" s="159"/>
      <c r="N47" s="163"/>
      <c r="P47" s="86">
        <v>39</v>
      </c>
      <c r="R47" s="77">
        <v>39</v>
      </c>
      <c r="S47" s="87"/>
      <c r="T47" s="87"/>
      <c r="U47" s="87"/>
      <c r="V47" s="87"/>
      <c r="W47" s="252">
        <f t="shared" si="10"/>
        <v>5.1450000000000014</v>
      </c>
      <c r="X47" s="87"/>
      <c r="Y47" s="87"/>
      <c r="Z47" s="87"/>
      <c r="AA47" s="252"/>
      <c r="AB47" s="252"/>
      <c r="AC47" s="253"/>
    </row>
    <row r="48" spans="1:29" ht="15" customHeight="1" x14ac:dyDescent="0.25">
      <c r="A48" s="229" t="str">
        <f t="shared" si="12"/>
        <v>05U</v>
      </c>
      <c r="B48" s="158" t="s">
        <v>132</v>
      </c>
      <c r="C48" s="233" t="s">
        <v>75</v>
      </c>
      <c r="D48" s="159"/>
      <c r="E48" s="221"/>
      <c r="F48" s="221"/>
      <c r="G48" s="221"/>
      <c r="H48" s="221"/>
      <c r="I48" s="162"/>
      <c r="J48" s="162"/>
      <c r="K48" s="159"/>
      <c r="L48" s="159"/>
      <c r="M48" s="159"/>
      <c r="N48" s="163"/>
      <c r="P48" s="86">
        <v>40</v>
      </c>
      <c r="R48" s="77">
        <v>40</v>
      </c>
      <c r="S48" s="87"/>
      <c r="T48" s="87"/>
      <c r="U48" s="87"/>
      <c r="V48" s="87"/>
      <c r="W48" s="252">
        <f t="shared" si="10"/>
        <v>5.3450000000000015</v>
      </c>
      <c r="X48" s="87"/>
      <c r="Y48" s="87"/>
      <c r="Z48" s="87"/>
      <c r="AA48" s="252"/>
      <c r="AB48" s="252"/>
      <c r="AC48" s="253"/>
    </row>
    <row r="49" spans="1:29" ht="15" customHeight="1" x14ac:dyDescent="0.25">
      <c r="A49" s="229" t="str">
        <f t="shared" si="12"/>
        <v>07U</v>
      </c>
      <c r="B49" s="158" t="s">
        <v>133</v>
      </c>
      <c r="C49" s="233" t="s">
        <v>75</v>
      </c>
      <c r="D49" s="159"/>
      <c r="E49" s="221"/>
      <c r="F49" s="221"/>
      <c r="G49" s="221"/>
      <c r="H49" s="221"/>
      <c r="I49" s="162"/>
      <c r="J49" s="162"/>
      <c r="K49" s="159"/>
      <c r="L49" s="159"/>
      <c r="M49" s="159"/>
      <c r="N49" s="163"/>
      <c r="P49" s="86">
        <v>41</v>
      </c>
      <c r="R49" s="77">
        <v>41</v>
      </c>
      <c r="S49" s="87"/>
      <c r="T49" s="87"/>
      <c r="U49" s="87"/>
      <c r="V49" s="87"/>
      <c r="W49" s="252">
        <f t="shared" si="10"/>
        <v>5.5450000000000017</v>
      </c>
      <c r="X49" s="87"/>
      <c r="Y49" s="87"/>
      <c r="Z49" s="87"/>
      <c r="AA49" s="252"/>
      <c r="AB49" s="252"/>
      <c r="AC49" s="253"/>
    </row>
    <row r="50" spans="1:29" ht="15" customHeight="1" x14ac:dyDescent="0.25">
      <c r="A50" s="229" t="str">
        <f t="shared" si="12"/>
        <v>10U</v>
      </c>
      <c r="B50" s="158" t="s">
        <v>134</v>
      </c>
      <c r="C50" s="233" t="s">
        <v>75</v>
      </c>
      <c r="D50" s="159"/>
      <c r="E50" s="221"/>
      <c r="F50" s="221"/>
      <c r="G50" s="221"/>
      <c r="H50" s="221"/>
      <c r="I50" s="162"/>
      <c r="J50" s="162"/>
      <c r="K50" s="159"/>
      <c r="L50" s="159"/>
      <c r="M50" s="159"/>
      <c r="N50" s="163"/>
      <c r="P50" s="86">
        <v>42</v>
      </c>
      <c r="R50" s="77">
        <v>42</v>
      </c>
      <c r="S50" s="87"/>
      <c r="T50" s="87"/>
      <c r="U50" s="87"/>
      <c r="V50" s="87"/>
      <c r="W50" s="252">
        <f t="shared" si="10"/>
        <v>5.7450000000000019</v>
      </c>
      <c r="X50" s="87"/>
      <c r="Y50" s="87"/>
      <c r="Z50" s="87"/>
      <c r="AA50" s="252"/>
      <c r="AB50" s="252"/>
      <c r="AC50" s="253"/>
    </row>
    <row r="51" spans="1:29" ht="15" customHeight="1" x14ac:dyDescent="0.25">
      <c r="A51" s="229" t="str">
        <f t="shared" si="12"/>
        <v>11U</v>
      </c>
      <c r="B51" s="158" t="s">
        <v>135</v>
      </c>
      <c r="C51" s="233" t="s">
        <v>75</v>
      </c>
      <c r="D51" s="159"/>
      <c r="E51" s="221"/>
      <c r="F51" s="221"/>
      <c r="G51" s="221"/>
      <c r="H51" s="221"/>
      <c r="I51" s="162"/>
      <c r="J51" s="162"/>
      <c r="K51" s="159"/>
      <c r="L51" s="159"/>
      <c r="M51" s="159"/>
      <c r="N51" s="163"/>
      <c r="P51" s="86">
        <v>43</v>
      </c>
      <c r="R51" s="77">
        <v>43</v>
      </c>
      <c r="S51" s="87"/>
      <c r="T51" s="87"/>
      <c r="U51" s="87"/>
      <c r="V51" s="87"/>
      <c r="W51" s="252">
        <f t="shared" si="10"/>
        <v>5.9450000000000021</v>
      </c>
      <c r="X51" s="87"/>
      <c r="Y51" s="87"/>
      <c r="Z51" s="87"/>
      <c r="AA51" s="252"/>
      <c r="AB51" s="252"/>
      <c r="AC51" s="253"/>
    </row>
    <row r="52" spans="1:29" ht="15" customHeight="1" x14ac:dyDescent="0.25">
      <c r="A52" s="229" t="str">
        <f t="shared" si="12"/>
        <v>12U</v>
      </c>
      <c r="B52" s="158" t="s">
        <v>136</v>
      </c>
      <c r="C52" s="233" t="s">
        <v>75</v>
      </c>
      <c r="D52" s="159"/>
      <c r="E52" s="221"/>
      <c r="F52" s="221"/>
      <c r="G52" s="221"/>
      <c r="H52" s="221"/>
      <c r="I52" s="162"/>
      <c r="J52" s="162"/>
      <c r="K52" s="159"/>
      <c r="L52" s="159"/>
      <c r="M52" s="159"/>
      <c r="N52" s="163"/>
      <c r="P52" s="86">
        <v>44</v>
      </c>
      <c r="R52" s="77">
        <v>44</v>
      </c>
      <c r="S52" s="87"/>
      <c r="T52" s="87"/>
      <c r="U52" s="87"/>
      <c r="V52" s="87"/>
      <c r="W52" s="252">
        <f t="shared" si="10"/>
        <v>6.1450000000000022</v>
      </c>
      <c r="X52" s="87"/>
      <c r="Y52" s="87"/>
      <c r="Z52" s="87"/>
      <c r="AA52" s="252"/>
      <c r="AB52" s="252"/>
      <c r="AC52" s="253"/>
    </row>
    <row r="53" spans="1:29" ht="15" customHeight="1" x14ac:dyDescent="0.25">
      <c r="A53" s="230" t="str">
        <f t="shared" si="12"/>
        <v>13U</v>
      </c>
      <c r="B53" s="223" t="s">
        <v>137</v>
      </c>
      <c r="C53" s="234" t="s">
        <v>75</v>
      </c>
      <c r="D53" s="224"/>
      <c r="E53" s="225"/>
      <c r="F53" s="225"/>
      <c r="G53" s="225"/>
      <c r="H53" s="225"/>
      <c r="I53" s="226"/>
      <c r="J53" s="226"/>
      <c r="K53" s="224"/>
      <c r="L53" s="224"/>
      <c r="M53" s="224"/>
      <c r="N53" s="227"/>
      <c r="P53" s="86">
        <v>45</v>
      </c>
      <c r="R53" s="77">
        <v>45</v>
      </c>
      <c r="S53" s="87"/>
      <c r="T53" s="87"/>
      <c r="U53" s="87"/>
      <c r="V53" s="87"/>
      <c r="W53" s="252">
        <f t="shared" si="10"/>
        <v>6.3450000000000024</v>
      </c>
      <c r="X53" s="87"/>
      <c r="Y53" s="87"/>
      <c r="Z53" s="87"/>
      <c r="AA53" s="252"/>
      <c r="AB53" s="252"/>
      <c r="AC53" s="253"/>
    </row>
    <row r="54" spans="1:29" ht="15" customHeight="1" x14ac:dyDescent="0.25">
      <c r="A54" s="229" t="str">
        <f t="shared" si="12"/>
        <v>01R</v>
      </c>
      <c r="B54" s="158" t="str">
        <f t="shared" ref="B54:B62" si="13">B45</f>
        <v>01</v>
      </c>
      <c r="C54" s="233" t="s">
        <v>76</v>
      </c>
      <c r="D54" s="159"/>
      <c r="E54" s="221"/>
      <c r="F54" s="221"/>
      <c r="G54" s="221"/>
      <c r="H54" s="221"/>
      <c r="I54" s="162"/>
      <c r="J54" s="162"/>
      <c r="K54" s="159"/>
      <c r="L54" s="159"/>
      <c r="M54" s="159"/>
      <c r="N54" s="163"/>
      <c r="P54" s="86">
        <v>46</v>
      </c>
      <c r="R54" s="77">
        <v>46</v>
      </c>
      <c r="S54" s="87"/>
      <c r="T54" s="87"/>
      <c r="U54" s="87"/>
      <c r="V54" s="87"/>
      <c r="W54" s="252">
        <f t="shared" si="10"/>
        <v>6.5450000000000026</v>
      </c>
      <c r="X54" s="87"/>
      <c r="Y54" s="87"/>
      <c r="Z54" s="87"/>
      <c r="AA54" s="252"/>
      <c r="AB54" s="252"/>
      <c r="AC54" s="253"/>
    </row>
    <row r="55" spans="1:29" ht="15" customHeight="1" x14ac:dyDescent="0.25">
      <c r="A55" s="229" t="str">
        <f t="shared" si="12"/>
        <v>02R</v>
      </c>
      <c r="B55" s="158" t="str">
        <f t="shared" si="13"/>
        <v>02</v>
      </c>
      <c r="C55" s="233" t="s">
        <v>76</v>
      </c>
      <c r="D55" s="159"/>
      <c r="E55" s="221"/>
      <c r="F55" s="221"/>
      <c r="G55" s="221"/>
      <c r="H55" s="221"/>
      <c r="I55" s="162"/>
      <c r="J55" s="162"/>
      <c r="K55" s="159"/>
      <c r="L55" s="159"/>
      <c r="M55" s="159"/>
      <c r="N55" s="163"/>
      <c r="P55" s="86">
        <v>47</v>
      </c>
      <c r="R55" s="77">
        <v>47</v>
      </c>
      <c r="S55" s="87"/>
      <c r="T55" s="87"/>
      <c r="U55" s="87"/>
      <c r="V55" s="87"/>
      <c r="W55" s="252">
        <f t="shared" si="10"/>
        <v>6.7450000000000028</v>
      </c>
      <c r="X55" s="87"/>
      <c r="Y55" s="87"/>
      <c r="Z55" s="87"/>
      <c r="AA55" s="252"/>
      <c r="AB55" s="252"/>
      <c r="AC55" s="253"/>
    </row>
    <row r="56" spans="1:29" ht="15" customHeight="1" x14ac:dyDescent="0.25">
      <c r="A56" s="229" t="str">
        <f t="shared" si="12"/>
        <v>03R</v>
      </c>
      <c r="B56" s="158" t="str">
        <f t="shared" si="13"/>
        <v>03</v>
      </c>
      <c r="C56" s="233" t="s">
        <v>76</v>
      </c>
      <c r="D56" s="159"/>
      <c r="E56" s="221"/>
      <c r="F56" s="221"/>
      <c r="G56" s="221"/>
      <c r="H56" s="221"/>
      <c r="I56" s="162"/>
      <c r="J56" s="162"/>
      <c r="K56" s="159"/>
      <c r="L56" s="159"/>
      <c r="M56" s="159"/>
      <c r="N56" s="163"/>
      <c r="P56" s="86">
        <v>48</v>
      </c>
      <c r="R56" s="77">
        <v>48</v>
      </c>
      <c r="S56" s="87"/>
      <c r="T56" s="87"/>
      <c r="U56" s="87"/>
      <c r="V56" s="87"/>
      <c r="W56" s="252">
        <f t="shared" si="10"/>
        <v>6.9450000000000029</v>
      </c>
      <c r="X56" s="87"/>
      <c r="Y56" s="87"/>
      <c r="Z56" s="87"/>
      <c r="AA56" s="252"/>
      <c r="AB56" s="252"/>
      <c r="AC56" s="253"/>
    </row>
    <row r="57" spans="1:29" ht="15" customHeight="1" x14ac:dyDescent="0.25">
      <c r="A57" s="229" t="str">
        <f t="shared" si="12"/>
        <v>05R</v>
      </c>
      <c r="B57" s="158" t="str">
        <f t="shared" si="13"/>
        <v>05</v>
      </c>
      <c r="C57" s="233" t="s">
        <v>76</v>
      </c>
      <c r="D57" s="159"/>
      <c r="E57" s="221"/>
      <c r="F57" s="221"/>
      <c r="G57" s="221"/>
      <c r="H57" s="221"/>
      <c r="I57" s="162"/>
      <c r="J57" s="162"/>
      <c r="K57" s="159"/>
      <c r="L57" s="159"/>
      <c r="M57" s="159"/>
      <c r="N57" s="163"/>
      <c r="P57" s="86">
        <v>49</v>
      </c>
      <c r="R57" s="77">
        <v>49</v>
      </c>
      <c r="S57" s="87"/>
      <c r="T57" s="87"/>
      <c r="U57" s="87"/>
      <c r="V57" s="87"/>
      <c r="W57" s="252">
        <f t="shared" si="10"/>
        <v>7.1450000000000031</v>
      </c>
      <c r="X57" s="87"/>
      <c r="Y57" s="87"/>
      <c r="Z57" s="87"/>
      <c r="AA57" s="252"/>
      <c r="AB57" s="252"/>
      <c r="AC57" s="253"/>
    </row>
    <row r="58" spans="1:29" ht="15" customHeight="1" x14ac:dyDescent="0.25">
      <c r="A58" s="229" t="str">
        <f t="shared" si="12"/>
        <v>07R</v>
      </c>
      <c r="B58" s="158" t="str">
        <f t="shared" si="13"/>
        <v>07</v>
      </c>
      <c r="C58" s="233" t="s">
        <v>76</v>
      </c>
      <c r="D58" s="159"/>
      <c r="E58" s="221"/>
      <c r="F58" s="221"/>
      <c r="G58" s="221"/>
      <c r="H58" s="221"/>
      <c r="I58" s="162"/>
      <c r="J58" s="162"/>
      <c r="K58" s="159"/>
      <c r="L58" s="159"/>
      <c r="M58" s="159"/>
      <c r="N58" s="163"/>
      <c r="P58" s="86">
        <v>50</v>
      </c>
      <c r="R58" s="77">
        <v>50</v>
      </c>
      <c r="S58" s="87"/>
      <c r="T58" s="87"/>
      <c r="U58" s="87"/>
      <c r="V58" s="87"/>
      <c r="W58" s="252">
        <f t="shared" si="10"/>
        <v>7.3450000000000033</v>
      </c>
      <c r="X58" s="87"/>
      <c r="Y58" s="87"/>
      <c r="Z58" s="87"/>
      <c r="AA58" s="252"/>
      <c r="AB58" s="252"/>
      <c r="AC58" s="253"/>
    </row>
    <row r="59" spans="1:29" ht="15" customHeight="1" x14ac:dyDescent="0.25">
      <c r="A59" s="229" t="str">
        <f t="shared" si="12"/>
        <v>10R</v>
      </c>
      <c r="B59" s="158" t="str">
        <f t="shared" si="13"/>
        <v>10</v>
      </c>
      <c r="C59" s="233" t="s">
        <v>76</v>
      </c>
      <c r="D59" s="159"/>
      <c r="E59" s="221"/>
      <c r="F59" s="221"/>
      <c r="G59" s="221"/>
      <c r="H59" s="221"/>
      <c r="I59" s="162"/>
      <c r="J59" s="162"/>
      <c r="K59" s="159"/>
      <c r="L59" s="159"/>
      <c r="M59" s="159"/>
      <c r="N59" s="163"/>
      <c r="P59" s="86">
        <v>51</v>
      </c>
      <c r="R59" s="77">
        <v>51</v>
      </c>
      <c r="S59" s="87"/>
      <c r="T59" s="87"/>
      <c r="U59" s="87"/>
      <c r="V59" s="87"/>
      <c r="W59" s="252">
        <f t="shared" si="10"/>
        <v>7.5450000000000035</v>
      </c>
      <c r="X59" s="87"/>
      <c r="Y59" s="87"/>
      <c r="Z59" s="87"/>
      <c r="AA59" s="252"/>
      <c r="AB59" s="252"/>
      <c r="AC59" s="253"/>
    </row>
    <row r="60" spans="1:29" ht="15" customHeight="1" x14ac:dyDescent="0.25">
      <c r="A60" s="229" t="str">
        <f t="shared" si="12"/>
        <v>11R</v>
      </c>
      <c r="B60" s="158" t="str">
        <f t="shared" si="13"/>
        <v>11</v>
      </c>
      <c r="C60" s="233" t="s">
        <v>76</v>
      </c>
      <c r="D60" s="159"/>
      <c r="E60" s="221"/>
      <c r="F60" s="221"/>
      <c r="G60" s="221"/>
      <c r="H60" s="221"/>
      <c r="I60" s="162"/>
      <c r="J60" s="162"/>
      <c r="K60" s="159"/>
      <c r="L60" s="159"/>
      <c r="M60" s="159"/>
      <c r="N60" s="163"/>
      <c r="P60" s="86">
        <v>52</v>
      </c>
      <c r="R60" s="77">
        <v>52</v>
      </c>
      <c r="S60" s="87"/>
      <c r="T60" s="87"/>
      <c r="U60" s="87"/>
      <c r="V60" s="87"/>
      <c r="W60" s="252">
        <f t="shared" si="10"/>
        <v>7.7450000000000037</v>
      </c>
      <c r="X60" s="87"/>
      <c r="Y60" s="87"/>
      <c r="Z60" s="87"/>
      <c r="AA60" s="252"/>
      <c r="AB60" s="252"/>
      <c r="AC60" s="253"/>
    </row>
    <row r="61" spans="1:29" ht="15" customHeight="1" x14ac:dyDescent="0.25">
      <c r="A61" s="229" t="str">
        <f t="shared" si="12"/>
        <v>12R</v>
      </c>
      <c r="B61" s="158" t="str">
        <f t="shared" si="13"/>
        <v>12</v>
      </c>
      <c r="C61" s="233" t="s">
        <v>76</v>
      </c>
      <c r="D61" s="159"/>
      <c r="E61" s="221"/>
      <c r="F61" s="221"/>
      <c r="G61" s="221"/>
      <c r="H61" s="221"/>
      <c r="I61" s="162"/>
      <c r="J61" s="162"/>
      <c r="K61" s="159"/>
      <c r="L61" s="159"/>
      <c r="M61" s="159"/>
      <c r="N61" s="163"/>
      <c r="P61" s="86">
        <v>53</v>
      </c>
      <c r="R61" s="77">
        <v>53</v>
      </c>
      <c r="S61" s="87"/>
      <c r="T61" s="87"/>
      <c r="U61" s="87"/>
      <c r="V61" s="87"/>
      <c r="W61" s="252">
        <f t="shared" si="10"/>
        <v>7.9450000000000038</v>
      </c>
      <c r="X61" s="87"/>
      <c r="Y61" s="87"/>
      <c r="Z61" s="87"/>
      <c r="AA61" s="252"/>
      <c r="AB61" s="252"/>
      <c r="AC61" s="253"/>
    </row>
    <row r="62" spans="1:29" ht="15" customHeight="1" x14ac:dyDescent="0.25">
      <c r="A62" s="231" t="str">
        <f t="shared" si="12"/>
        <v>13R</v>
      </c>
      <c r="B62" s="164" t="str">
        <f t="shared" si="13"/>
        <v>13</v>
      </c>
      <c r="C62" s="235" t="s">
        <v>76</v>
      </c>
      <c r="D62" s="165"/>
      <c r="E62" s="222"/>
      <c r="F62" s="222"/>
      <c r="G62" s="222"/>
      <c r="H62" s="222"/>
      <c r="I62" s="156"/>
      <c r="J62" s="156"/>
      <c r="K62" s="165"/>
      <c r="L62" s="165"/>
      <c r="M62" s="165"/>
      <c r="N62" s="157"/>
      <c r="P62" s="86">
        <v>54</v>
      </c>
      <c r="R62" s="77">
        <v>54</v>
      </c>
      <c r="S62" s="87"/>
      <c r="T62" s="87"/>
      <c r="U62" s="87"/>
      <c r="V62" s="87"/>
      <c r="W62" s="252">
        <f t="shared" si="10"/>
        <v>8.1450000000000031</v>
      </c>
      <c r="X62" s="87"/>
      <c r="Y62" s="87"/>
      <c r="Z62" s="87"/>
      <c r="AA62" s="252"/>
      <c r="AB62" s="252"/>
      <c r="AC62" s="253"/>
    </row>
    <row r="63" spans="1:29" ht="15" customHeight="1" x14ac:dyDescent="0.25">
      <c r="P63" s="86">
        <v>55</v>
      </c>
      <c r="R63" s="77">
        <v>55</v>
      </c>
      <c r="S63" s="87"/>
      <c r="T63" s="87"/>
      <c r="U63" s="87"/>
      <c r="V63" s="87"/>
      <c r="W63" s="252">
        <f t="shared" si="10"/>
        <v>8.3450000000000024</v>
      </c>
      <c r="X63" s="87"/>
      <c r="Y63" s="87"/>
      <c r="Z63" s="87"/>
      <c r="AA63" s="252"/>
      <c r="AB63" s="252"/>
      <c r="AC63" s="253"/>
    </row>
    <row r="64" spans="1:29" ht="15" customHeight="1" x14ac:dyDescent="0.25">
      <c r="A64" s="190" t="str">
        <f>'Curr Rates'!A64</f>
        <v>Driving Record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P64" s="86">
        <v>56</v>
      </c>
      <c r="R64" s="77">
        <v>56</v>
      </c>
      <c r="S64" s="87"/>
      <c r="T64" s="87"/>
      <c r="U64" s="87"/>
      <c r="V64" s="87"/>
      <c r="W64" s="252">
        <f t="shared" si="10"/>
        <v>8.5450000000000017</v>
      </c>
      <c r="X64" s="87"/>
      <c r="Y64" s="87"/>
      <c r="Z64" s="87"/>
      <c r="AA64" s="252"/>
      <c r="AB64" s="252"/>
      <c r="AC64" s="253"/>
    </row>
    <row r="65" spans="1:29" ht="15" customHeight="1" x14ac:dyDescent="0.25">
      <c r="A65" s="208" t="str">
        <f>'Curr Rates'!A65</f>
        <v>Identifier (ID)</v>
      </c>
      <c r="B65" s="192" t="str">
        <f>'Curr Rates'!B65</f>
        <v>DR</v>
      </c>
      <c r="C65" s="192" t="str">
        <f>'Curr Rates'!C65</f>
        <v>U/R</v>
      </c>
      <c r="D65" s="211" t="str">
        <f t="shared" ref="D65:N65" si="14">D44</f>
        <v>RHBI</v>
      </c>
      <c r="E65" s="211" t="str">
        <f t="shared" si="14"/>
        <v>RHPD</v>
      </c>
      <c r="F65" s="211" t="str">
        <f t="shared" si="14"/>
        <v>PHBI</v>
      </c>
      <c r="G65" s="211" t="str">
        <f t="shared" si="14"/>
        <v>PHPD</v>
      </c>
      <c r="H65" s="212" t="str">
        <f t="shared" si="14"/>
        <v>DCPD</v>
      </c>
      <c r="I65" s="212" t="str">
        <f t="shared" si="14"/>
        <v>AccBen</v>
      </c>
      <c r="J65" s="212" t="str">
        <f t="shared" si="14"/>
        <v>UA</v>
      </c>
      <c r="K65" s="213" t="str">
        <f t="shared" si="14"/>
        <v>UM</v>
      </c>
      <c r="L65" s="212" t="str">
        <f t="shared" si="14"/>
        <v>CL</v>
      </c>
      <c r="M65" s="212" t="str">
        <f t="shared" si="14"/>
        <v>CM</v>
      </c>
      <c r="N65" s="214" t="str">
        <f t="shared" si="14"/>
        <v>SP</v>
      </c>
      <c r="P65" s="86">
        <v>57</v>
      </c>
      <c r="R65" s="77">
        <v>57</v>
      </c>
      <c r="S65" s="87"/>
      <c r="T65" s="87"/>
      <c r="U65" s="87"/>
      <c r="V65" s="87"/>
      <c r="W65" s="252">
        <f t="shared" si="10"/>
        <v>8.745000000000001</v>
      </c>
      <c r="X65" s="87"/>
      <c r="Y65" s="87"/>
      <c r="Z65" s="87"/>
      <c r="AA65" s="252"/>
      <c r="AB65" s="252"/>
      <c r="AC65" s="253"/>
    </row>
    <row r="66" spans="1:29" ht="15" customHeight="1" x14ac:dyDescent="0.25">
      <c r="A66" s="229" t="str">
        <f t="shared" ref="A66:A77" si="15">+CONCATENATE(B66,C66)</f>
        <v>0U</v>
      </c>
      <c r="B66" s="158">
        <v>0</v>
      </c>
      <c r="C66" s="233" t="s">
        <v>75</v>
      </c>
      <c r="D66" s="159">
        <v>1</v>
      </c>
      <c r="E66" s="220">
        <f>+D66</f>
        <v>1</v>
      </c>
      <c r="F66" s="220">
        <f>D66</f>
        <v>1</v>
      </c>
      <c r="G66" s="220">
        <f>E66</f>
        <v>1</v>
      </c>
      <c r="H66" s="220">
        <f t="shared" ref="H66:H77" si="16">+E66</f>
        <v>1</v>
      </c>
      <c r="I66" s="160"/>
      <c r="J66" s="160"/>
      <c r="K66" s="159"/>
      <c r="L66" s="159"/>
      <c r="M66" s="159"/>
      <c r="N66" s="161"/>
      <c r="P66" s="86">
        <v>58</v>
      </c>
      <c r="R66" s="77">
        <v>58</v>
      </c>
      <c r="S66" s="87"/>
      <c r="T66" s="87"/>
      <c r="U66" s="87"/>
      <c r="V66" s="87"/>
      <c r="W66" s="252">
        <f t="shared" si="10"/>
        <v>8.9450000000000003</v>
      </c>
      <c r="X66" s="87"/>
      <c r="Y66" s="87"/>
      <c r="Z66" s="87"/>
      <c r="AA66" s="252"/>
      <c r="AB66" s="252"/>
      <c r="AC66" s="253"/>
    </row>
    <row r="67" spans="1:29" ht="15" customHeight="1" x14ac:dyDescent="0.25">
      <c r="A67" s="229" t="str">
        <f t="shared" si="15"/>
        <v>1U</v>
      </c>
      <c r="B67" s="158">
        <v>1</v>
      </c>
      <c r="C67" s="233" t="s">
        <v>75</v>
      </c>
      <c r="D67" s="159">
        <v>0.9</v>
      </c>
      <c r="E67" s="221">
        <f t="shared" ref="E67:E77" si="17">+D67</f>
        <v>0.9</v>
      </c>
      <c r="F67" s="221">
        <f t="shared" ref="F67:G77" si="18">D67</f>
        <v>0.9</v>
      </c>
      <c r="G67" s="221">
        <f t="shared" si="18"/>
        <v>0.9</v>
      </c>
      <c r="H67" s="221">
        <f t="shared" si="16"/>
        <v>0.9</v>
      </c>
      <c r="I67" s="162"/>
      <c r="J67" s="162"/>
      <c r="K67" s="159"/>
      <c r="L67" s="159"/>
      <c r="M67" s="159"/>
      <c r="N67" s="163"/>
      <c r="P67" s="86">
        <v>59</v>
      </c>
      <c r="R67" s="77">
        <v>59</v>
      </c>
      <c r="S67" s="87"/>
      <c r="T67" s="87"/>
      <c r="U67" s="87"/>
      <c r="V67" s="87"/>
      <c r="W67" s="252">
        <f t="shared" si="10"/>
        <v>9.1449999999999996</v>
      </c>
      <c r="X67" s="87"/>
      <c r="Y67" s="87"/>
      <c r="Z67" s="87"/>
      <c r="AA67" s="252"/>
      <c r="AB67" s="252"/>
      <c r="AC67" s="253"/>
    </row>
    <row r="68" spans="1:29" ht="15" customHeight="1" x14ac:dyDescent="0.25">
      <c r="A68" s="229" t="str">
        <f t="shared" si="15"/>
        <v>2U</v>
      </c>
      <c r="B68" s="158">
        <v>2</v>
      </c>
      <c r="C68" s="233" t="s">
        <v>75</v>
      </c>
      <c r="D68" s="159">
        <v>0.81</v>
      </c>
      <c r="E68" s="221">
        <f t="shared" si="17"/>
        <v>0.81</v>
      </c>
      <c r="F68" s="221">
        <f t="shared" si="18"/>
        <v>0.81</v>
      </c>
      <c r="G68" s="221">
        <f t="shared" si="18"/>
        <v>0.81</v>
      </c>
      <c r="H68" s="221">
        <f t="shared" si="16"/>
        <v>0.81</v>
      </c>
      <c r="I68" s="162"/>
      <c r="J68" s="162"/>
      <c r="K68" s="159"/>
      <c r="L68" s="159"/>
      <c r="M68" s="159"/>
      <c r="N68" s="163"/>
      <c r="P68" s="86">
        <v>60</v>
      </c>
      <c r="R68" s="77">
        <v>60</v>
      </c>
      <c r="S68" s="87"/>
      <c r="T68" s="87"/>
      <c r="U68" s="87"/>
      <c r="V68" s="87"/>
      <c r="W68" s="252">
        <f t="shared" si="10"/>
        <v>9.3449999999999989</v>
      </c>
      <c r="X68" s="87"/>
      <c r="Y68" s="87"/>
      <c r="Z68" s="87"/>
      <c r="AA68" s="252"/>
      <c r="AB68" s="252"/>
      <c r="AC68" s="253"/>
    </row>
    <row r="69" spans="1:29" ht="15" customHeight="1" x14ac:dyDescent="0.25">
      <c r="A69" s="229" t="str">
        <f t="shared" si="15"/>
        <v>3U</v>
      </c>
      <c r="B69" s="158">
        <v>3</v>
      </c>
      <c r="C69" s="233" t="s">
        <v>75</v>
      </c>
      <c r="D69" s="159">
        <v>0.66</v>
      </c>
      <c r="E69" s="221">
        <f t="shared" si="17"/>
        <v>0.66</v>
      </c>
      <c r="F69" s="221">
        <f t="shared" si="18"/>
        <v>0.66</v>
      </c>
      <c r="G69" s="221">
        <f t="shared" si="18"/>
        <v>0.66</v>
      </c>
      <c r="H69" s="221">
        <f t="shared" si="16"/>
        <v>0.66</v>
      </c>
      <c r="I69" s="162"/>
      <c r="J69" s="162"/>
      <c r="K69" s="159"/>
      <c r="L69" s="159"/>
      <c r="M69" s="159"/>
      <c r="N69" s="163"/>
      <c r="P69" s="86">
        <v>61</v>
      </c>
      <c r="R69" s="77">
        <v>61</v>
      </c>
      <c r="S69" s="87"/>
      <c r="T69" s="87"/>
      <c r="U69" s="87"/>
      <c r="V69" s="87"/>
      <c r="W69" s="252">
        <f t="shared" si="10"/>
        <v>9.5449999999999982</v>
      </c>
      <c r="X69" s="87"/>
      <c r="Y69" s="87"/>
      <c r="Z69" s="87"/>
      <c r="AA69" s="252"/>
      <c r="AB69" s="252"/>
      <c r="AC69" s="253"/>
    </row>
    <row r="70" spans="1:29" ht="15" customHeight="1" x14ac:dyDescent="0.25">
      <c r="A70" s="229" t="str">
        <f t="shared" si="15"/>
        <v>4U</v>
      </c>
      <c r="B70" s="158">
        <v>4</v>
      </c>
      <c r="C70" s="233" t="s">
        <v>75</v>
      </c>
      <c r="D70" s="159">
        <v>0.57999999999999996</v>
      </c>
      <c r="E70" s="221">
        <f t="shared" si="17"/>
        <v>0.57999999999999996</v>
      </c>
      <c r="F70" s="221">
        <f t="shared" si="18"/>
        <v>0.57999999999999996</v>
      </c>
      <c r="G70" s="221">
        <f t="shared" si="18"/>
        <v>0.57999999999999996</v>
      </c>
      <c r="H70" s="221">
        <f t="shared" si="16"/>
        <v>0.57999999999999996</v>
      </c>
      <c r="I70" s="162"/>
      <c r="J70" s="162"/>
      <c r="K70" s="159"/>
      <c r="L70" s="159"/>
      <c r="M70" s="159"/>
      <c r="N70" s="163"/>
      <c r="P70" s="86">
        <v>62</v>
      </c>
      <c r="R70" s="77">
        <v>62</v>
      </c>
      <c r="S70" s="87"/>
      <c r="T70" s="87"/>
      <c r="U70" s="87"/>
      <c r="V70" s="87"/>
      <c r="W70" s="252">
        <f t="shared" si="10"/>
        <v>9.7449999999999974</v>
      </c>
      <c r="X70" s="87"/>
      <c r="Y70" s="87"/>
      <c r="Z70" s="87"/>
      <c r="AA70" s="252"/>
      <c r="AB70" s="252"/>
      <c r="AC70" s="253"/>
    </row>
    <row r="71" spans="1:29" ht="15" customHeight="1" x14ac:dyDescent="0.25">
      <c r="A71" s="230" t="str">
        <f t="shared" si="15"/>
        <v>5U</v>
      </c>
      <c r="B71" s="223">
        <v>5</v>
      </c>
      <c r="C71" s="234" t="s">
        <v>75</v>
      </c>
      <c r="D71" s="224">
        <v>0.52</v>
      </c>
      <c r="E71" s="225">
        <f t="shared" si="17"/>
        <v>0.52</v>
      </c>
      <c r="F71" s="225">
        <f t="shared" si="18"/>
        <v>0.52</v>
      </c>
      <c r="G71" s="225">
        <f t="shared" si="18"/>
        <v>0.52</v>
      </c>
      <c r="H71" s="225">
        <f t="shared" si="16"/>
        <v>0.52</v>
      </c>
      <c r="I71" s="226"/>
      <c r="J71" s="226"/>
      <c r="K71" s="224"/>
      <c r="L71" s="224"/>
      <c r="M71" s="224"/>
      <c r="N71" s="227"/>
      <c r="P71" s="86">
        <v>63</v>
      </c>
      <c r="R71" s="77">
        <v>63</v>
      </c>
      <c r="S71" s="87"/>
      <c r="T71" s="87"/>
      <c r="U71" s="87"/>
      <c r="V71" s="87"/>
      <c r="W71" s="252">
        <f t="shared" si="10"/>
        <v>9.9449999999999967</v>
      </c>
      <c r="X71" s="87"/>
      <c r="Y71" s="87"/>
      <c r="Z71" s="87"/>
      <c r="AA71" s="252"/>
      <c r="AB71" s="252"/>
      <c r="AC71" s="253"/>
    </row>
    <row r="72" spans="1:29" ht="15" customHeight="1" x14ac:dyDescent="0.25">
      <c r="A72" s="229" t="str">
        <f t="shared" si="15"/>
        <v>0R</v>
      </c>
      <c r="B72" s="158">
        <f>B66</f>
        <v>0</v>
      </c>
      <c r="C72" s="233" t="s">
        <v>76</v>
      </c>
      <c r="D72" s="236">
        <f t="shared" ref="D72:D77" si="19">+D66</f>
        <v>1</v>
      </c>
      <c r="E72" s="221">
        <f t="shared" si="17"/>
        <v>1</v>
      </c>
      <c r="F72" s="221">
        <f t="shared" si="18"/>
        <v>1</v>
      </c>
      <c r="G72" s="221">
        <f t="shared" si="18"/>
        <v>1</v>
      </c>
      <c r="H72" s="221">
        <f t="shared" si="16"/>
        <v>1</v>
      </c>
      <c r="I72" s="221"/>
      <c r="J72" s="221"/>
      <c r="K72" s="159"/>
      <c r="L72" s="236"/>
      <c r="M72" s="236"/>
      <c r="N72" s="238"/>
      <c r="P72" s="86">
        <v>64</v>
      </c>
      <c r="R72" s="77">
        <v>64</v>
      </c>
      <c r="S72" s="87"/>
      <c r="T72" s="87"/>
      <c r="U72" s="87"/>
      <c r="V72" s="87"/>
      <c r="W72" s="252">
        <f t="shared" si="10"/>
        <v>10.144999999999996</v>
      </c>
      <c r="X72" s="87"/>
      <c r="Y72" s="87"/>
      <c r="Z72" s="87"/>
      <c r="AA72" s="252"/>
      <c r="AB72" s="252"/>
      <c r="AC72" s="253"/>
    </row>
    <row r="73" spans="1:29" ht="15" customHeight="1" x14ac:dyDescent="0.25">
      <c r="A73" s="229" t="str">
        <f t="shared" si="15"/>
        <v>1R</v>
      </c>
      <c r="B73" s="158">
        <f t="shared" ref="B73:B77" si="20">B67</f>
        <v>1</v>
      </c>
      <c r="C73" s="233" t="s">
        <v>76</v>
      </c>
      <c r="D73" s="236">
        <f t="shared" si="19"/>
        <v>0.9</v>
      </c>
      <c r="E73" s="221">
        <f t="shared" si="17"/>
        <v>0.9</v>
      </c>
      <c r="F73" s="221">
        <f t="shared" si="18"/>
        <v>0.9</v>
      </c>
      <c r="G73" s="221">
        <f t="shared" si="18"/>
        <v>0.9</v>
      </c>
      <c r="H73" s="221">
        <f t="shared" si="16"/>
        <v>0.9</v>
      </c>
      <c r="I73" s="221"/>
      <c r="J73" s="221"/>
      <c r="K73" s="159"/>
      <c r="L73" s="236"/>
      <c r="M73" s="236"/>
      <c r="N73" s="238"/>
      <c r="P73" s="86">
        <v>65</v>
      </c>
      <c r="R73" s="77">
        <v>65</v>
      </c>
      <c r="S73" s="87"/>
      <c r="T73" s="87"/>
      <c r="U73" s="87"/>
      <c r="V73" s="87"/>
      <c r="W73" s="252">
        <f t="shared" si="10"/>
        <v>10.344999999999995</v>
      </c>
      <c r="X73" s="87"/>
      <c r="Y73" s="87"/>
      <c r="Z73" s="87"/>
      <c r="AA73" s="252"/>
      <c r="AB73" s="252"/>
      <c r="AC73" s="253"/>
    </row>
    <row r="74" spans="1:29" ht="15" customHeight="1" x14ac:dyDescent="0.25">
      <c r="A74" s="229" t="str">
        <f t="shared" si="15"/>
        <v>2R</v>
      </c>
      <c r="B74" s="158">
        <f t="shared" si="20"/>
        <v>2</v>
      </c>
      <c r="C74" s="233" t="s">
        <v>76</v>
      </c>
      <c r="D74" s="236">
        <f t="shared" si="19"/>
        <v>0.81</v>
      </c>
      <c r="E74" s="221">
        <f t="shared" si="17"/>
        <v>0.81</v>
      </c>
      <c r="F74" s="221">
        <f t="shared" si="18"/>
        <v>0.81</v>
      </c>
      <c r="G74" s="221">
        <f t="shared" si="18"/>
        <v>0.81</v>
      </c>
      <c r="H74" s="221">
        <f t="shared" si="16"/>
        <v>0.81</v>
      </c>
      <c r="I74" s="221"/>
      <c r="J74" s="221"/>
      <c r="K74" s="159"/>
      <c r="L74" s="236"/>
      <c r="M74" s="236"/>
      <c r="N74" s="238"/>
      <c r="P74" s="86">
        <v>66</v>
      </c>
      <c r="R74" s="77">
        <v>66</v>
      </c>
      <c r="S74" s="87"/>
      <c r="T74" s="87"/>
      <c r="U74" s="87"/>
      <c r="V74" s="87"/>
      <c r="W74" s="252">
        <f t="shared" si="10"/>
        <v>10.544999999999995</v>
      </c>
      <c r="X74" s="87"/>
      <c r="Y74" s="87"/>
      <c r="Z74" s="87"/>
      <c r="AA74" s="252"/>
      <c r="AB74" s="252"/>
      <c r="AC74" s="253"/>
    </row>
    <row r="75" spans="1:29" ht="15" customHeight="1" x14ac:dyDescent="0.25">
      <c r="A75" s="229" t="str">
        <f t="shared" si="15"/>
        <v>3R</v>
      </c>
      <c r="B75" s="158">
        <f t="shared" si="20"/>
        <v>3</v>
      </c>
      <c r="C75" s="233" t="s">
        <v>76</v>
      </c>
      <c r="D75" s="236">
        <f t="shared" si="19"/>
        <v>0.66</v>
      </c>
      <c r="E75" s="221">
        <f t="shared" si="17"/>
        <v>0.66</v>
      </c>
      <c r="F75" s="221">
        <f t="shared" si="18"/>
        <v>0.66</v>
      </c>
      <c r="G75" s="221">
        <f t="shared" si="18"/>
        <v>0.66</v>
      </c>
      <c r="H75" s="221">
        <f t="shared" si="16"/>
        <v>0.66</v>
      </c>
      <c r="I75" s="221"/>
      <c r="J75" s="221"/>
      <c r="K75" s="159"/>
      <c r="L75" s="236"/>
      <c r="M75" s="236"/>
      <c r="N75" s="238"/>
      <c r="P75" s="86">
        <v>67</v>
      </c>
      <c r="R75" s="77">
        <v>67</v>
      </c>
      <c r="S75" s="87"/>
      <c r="T75" s="87"/>
      <c r="U75" s="87"/>
      <c r="V75" s="87"/>
      <c r="W75" s="252">
        <f t="shared" si="10"/>
        <v>10.744999999999994</v>
      </c>
      <c r="X75" s="87"/>
      <c r="Y75" s="87"/>
      <c r="Z75" s="87"/>
      <c r="AA75" s="252"/>
      <c r="AB75" s="252"/>
      <c r="AC75" s="253"/>
    </row>
    <row r="76" spans="1:29" ht="15" customHeight="1" x14ac:dyDescent="0.25">
      <c r="A76" s="229" t="str">
        <f t="shared" si="15"/>
        <v>4R</v>
      </c>
      <c r="B76" s="158">
        <f t="shared" si="20"/>
        <v>4</v>
      </c>
      <c r="C76" s="233" t="s">
        <v>76</v>
      </c>
      <c r="D76" s="236">
        <f t="shared" si="19"/>
        <v>0.57999999999999996</v>
      </c>
      <c r="E76" s="221">
        <f t="shared" si="17"/>
        <v>0.57999999999999996</v>
      </c>
      <c r="F76" s="221">
        <f t="shared" si="18"/>
        <v>0.57999999999999996</v>
      </c>
      <c r="G76" s="221">
        <f t="shared" si="18"/>
        <v>0.57999999999999996</v>
      </c>
      <c r="H76" s="221">
        <f t="shared" si="16"/>
        <v>0.57999999999999996</v>
      </c>
      <c r="I76" s="221"/>
      <c r="J76" s="221"/>
      <c r="K76" s="159"/>
      <c r="L76" s="236"/>
      <c r="M76" s="236"/>
      <c r="N76" s="238"/>
      <c r="P76" s="86">
        <v>68</v>
      </c>
      <c r="R76" s="77">
        <v>68</v>
      </c>
      <c r="S76" s="87"/>
      <c r="T76" s="87"/>
      <c r="U76" s="87"/>
      <c r="V76" s="87"/>
      <c r="W76" s="252">
        <f t="shared" si="10"/>
        <v>10.944999999999993</v>
      </c>
      <c r="X76" s="87"/>
      <c r="Y76" s="87"/>
      <c r="Z76" s="87"/>
      <c r="AA76" s="252"/>
      <c r="AB76" s="252"/>
      <c r="AC76" s="253"/>
    </row>
    <row r="77" spans="1:29" ht="15" customHeight="1" x14ac:dyDescent="0.25">
      <c r="A77" s="231" t="str">
        <f t="shared" si="15"/>
        <v>5R</v>
      </c>
      <c r="B77" s="164">
        <f t="shared" si="20"/>
        <v>5</v>
      </c>
      <c r="C77" s="235" t="s">
        <v>76</v>
      </c>
      <c r="D77" s="237">
        <f t="shared" si="19"/>
        <v>0.52</v>
      </c>
      <c r="E77" s="222">
        <f t="shared" si="17"/>
        <v>0.52</v>
      </c>
      <c r="F77" s="222">
        <f t="shared" si="18"/>
        <v>0.52</v>
      </c>
      <c r="G77" s="222">
        <f t="shared" si="18"/>
        <v>0.52</v>
      </c>
      <c r="H77" s="222">
        <f t="shared" si="16"/>
        <v>0.52</v>
      </c>
      <c r="I77" s="222"/>
      <c r="J77" s="222"/>
      <c r="K77" s="165"/>
      <c r="L77" s="237"/>
      <c r="M77" s="237"/>
      <c r="N77" s="239"/>
      <c r="P77" s="86">
        <v>69</v>
      </c>
      <c r="R77" s="77">
        <v>69</v>
      </c>
      <c r="S77" s="87"/>
      <c r="T77" s="87"/>
      <c r="U77" s="87"/>
      <c r="V77" s="87"/>
      <c r="W77" s="252">
        <f t="shared" si="10"/>
        <v>11.144999999999992</v>
      </c>
      <c r="X77" s="87"/>
      <c r="Y77" s="87"/>
      <c r="Z77" s="87"/>
      <c r="AA77" s="252"/>
      <c r="AB77" s="252"/>
      <c r="AC77" s="253"/>
    </row>
    <row r="78" spans="1:29" ht="15" customHeight="1" x14ac:dyDescent="0.25">
      <c r="P78" s="86">
        <v>70</v>
      </c>
      <c r="R78" s="77">
        <v>70</v>
      </c>
      <c r="S78" s="87"/>
      <c r="T78" s="87"/>
      <c r="U78" s="87"/>
      <c r="V78" s="87"/>
      <c r="W78" s="252">
        <f t="shared" si="10"/>
        <v>11.344999999999992</v>
      </c>
      <c r="X78" s="87"/>
      <c r="Y78" s="87"/>
      <c r="Z78" s="87"/>
      <c r="AA78" s="252"/>
      <c r="AB78" s="252"/>
      <c r="AC78" s="253"/>
    </row>
    <row r="79" spans="1:29" ht="15" customHeight="1" x14ac:dyDescent="0.25">
      <c r="A79" s="190" t="str">
        <f>'Curr Rates'!A79</f>
        <v>Deductible</v>
      </c>
      <c r="D79" s="90"/>
      <c r="E79" s="90"/>
      <c r="F79" s="90"/>
      <c r="G79" s="90"/>
      <c r="H79" s="90"/>
      <c r="I79" s="90"/>
      <c r="P79" s="86">
        <v>71</v>
      </c>
      <c r="R79" s="77">
        <v>71</v>
      </c>
      <c r="S79" s="87"/>
      <c r="T79" s="87"/>
      <c r="U79" s="87"/>
      <c r="V79" s="87"/>
      <c r="W79" s="252">
        <f t="shared" si="10"/>
        <v>11.544999999999991</v>
      </c>
      <c r="X79" s="87"/>
      <c r="Y79" s="87"/>
      <c r="Z79" s="87"/>
      <c r="AA79" s="252"/>
      <c r="AB79" s="252"/>
      <c r="AC79" s="253"/>
    </row>
    <row r="80" spans="1:29" ht="15" customHeight="1" x14ac:dyDescent="0.25">
      <c r="A80" s="208" t="str">
        <f>'Curr Rates'!A80</f>
        <v>Identifier (ID)</v>
      </c>
      <c r="B80" s="82"/>
      <c r="C80" s="192" t="str">
        <f>'Curr Rates'!C80</f>
        <v>Deductible $</v>
      </c>
      <c r="D80" s="211" t="str">
        <f t="shared" ref="D80:N80" si="21">D65</f>
        <v>RHBI</v>
      </c>
      <c r="E80" s="211" t="str">
        <f t="shared" si="21"/>
        <v>RHPD</v>
      </c>
      <c r="F80" s="211" t="str">
        <f t="shared" si="21"/>
        <v>PHBI</v>
      </c>
      <c r="G80" s="211" t="str">
        <f t="shared" si="21"/>
        <v>PHPD</v>
      </c>
      <c r="H80" s="212" t="str">
        <f t="shared" si="21"/>
        <v>DCPD</v>
      </c>
      <c r="I80" s="212" t="str">
        <f t="shared" si="21"/>
        <v>AccBen</v>
      </c>
      <c r="J80" s="212" t="str">
        <f t="shared" si="21"/>
        <v>UA</v>
      </c>
      <c r="K80" s="213" t="str">
        <f t="shared" si="21"/>
        <v>UM</v>
      </c>
      <c r="L80" s="212" t="str">
        <f t="shared" si="21"/>
        <v>CL</v>
      </c>
      <c r="M80" s="212" t="str">
        <f t="shared" si="21"/>
        <v>CM</v>
      </c>
      <c r="N80" s="214" t="str">
        <f t="shared" si="21"/>
        <v>SP</v>
      </c>
      <c r="P80" s="86">
        <v>72</v>
      </c>
      <c r="R80" s="77">
        <v>72</v>
      </c>
      <c r="S80" s="87"/>
      <c r="T80" s="87"/>
      <c r="U80" s="87"/>
      <c r="V80" s="87"/>
      <c r="W80" s="252">
        <f t="shared" si="10"/>
        <v>11.74499999999999</v>
      </c>
      <c r="X80" s="87"/>
      <c r="Y80" s="87"/>
      <c r="Z80" s="87"/>
      <c r="AA80" s="252"/>
      <c r="AB80" s="252"/>
      <c r="AC80" s="253"/>
    </row>
    <row r="81" spans="1:29" ht="15" customHeight="1" x14ac:dyDescent="0.25">
      <c r="A81" s="166">
        <v>0</v>
      </c>
      <c r="B81" s="93"/>
      <c r="C81" s="93">
        <v>0</v>
      </c>
      <c r="D81" s="160" t="s">
        <v>21</v>
      </c>
      <c r="E81" s="160"/>
      <c r="F81" s="160"/>
      <c r="G81" s="160"/>
      <c r="H81" s="160"/>
      <c r="I81" s="160"/>
      <c r="J81" s="160"/>
      <c r="K81" s="160"/>
      <c r="L81" s="160"/>
      <c r="M81" s="160"/>
      <c r="N81" s="161"/>
      <c r="P81" s="86">
        <v>73</v>
      </c>
      <c r="R81" s="77">
        <v>73</v>
      </c>
      <c r="S81" s="87"/>
      <c r="T81" s="87"/>
      <c r="U81" s="87"/>
      <c r="V81" s="87"/>
      <c r="W81" s="252">
        <f t="shared" si="10"/>
        <v>11.94499999999999</v>
      </c>
      <c r="X81" s="87"/>
      <c r="Y81" s="87"/>
      <c r="Z81" s="87"/>
      <c r="AA81" s="252"/>
      <c r="AB81" s="252"/>
      <c r="AC81" s="253"/>
    </row>
    <row r="82" spans="1:29" ht="15" customHeight="1" x14ac:dyDescent="0.25">
      <c r="A82" s="86">
        <v>100</v>
      </c>
      <c r="C82" s="76">
        <v>100</v>
      </c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3"/>
      <c r="P82" s="86">
        <v>74</v>
      </c>
      <c r="R82" s="77">
        <v>74</v>
      </c>
      <c r="S82" s="87"/>
      <c r="T82" s="87"/>
      <c r="U82" s="87"/>
      <c r="V82" s="87"/>
      <c r="W82" s="252">
        <f t="shared" si="10"/>
        <v>12.144999999999989</v>
      </c>
      <c r="X82" s="87"/>
      <c r="Y82" s="87"/>
      <c r="Z82" s="87"/>
      <c r="AA82" s="252"/>
      <c r="AB82" s="252"/>
      <c r="AC82" s="253"/>
    </row>
    <row r="83" spans="1:29" ht="15" customHeight="1" x14ac:dyDescent="0.25">
      <c r="A83" s="86">
        <v>250</v>
      </c>
      <c r="C83" s="76">
        <v>250</v>
      </c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3"/>
      <c r="P83" s="86">
        <v>75</v>
      </c>
      <c r="R83" s="77">
        <v>75</v>
      </c>
      <c r="S83" s="87"/>
      <c r="T83" s="87"/>
      <c r="U83" s="87"/>
      <c r="V83" s="87"/>
      <c r="W83" s="252">
        <f t="shared" si="10"/>
        <v>12.344999999999988</v>
      </c>
      <c r="X83" s="87"/>
      <c r="Y83" s="87"/>
      <c r="Z83" s="87"/>
      <c r="AA83" s="252"/>
      <c r="AB83" s="252"/>
      <c r="AC83" s="253"/>
    </row>
    <row r="84" spans="1:29" ht="15" customHeight="1" x14ac:dyDescent="0.25">
      <c r="A84" s="86">
        <v>300</v>
      </c>
      <c r="C84" s="76">
        <v>300</v>
      </c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3"/>
      <c r="P84" s="86">
        <v>76</v>
      </c>
      <c r="R84" s="77">
        <v>76</v>
      </c>
      <c r="S84" s="87"/>
      <c r="T84" s="87"/>
      <c r="U84" s="87"/>
      <c r="V84" s="87"/>
      <c r="W84" s="252">
        <f t="shared" si="10"/>
        <v>12.544999999999987</v>
      </c>
      <c r="X84" s="87"/>
      <c r="Y84" s="87"/>
      <c r="Z84" s="87"/>
      <c r="AA84" s="252"/>
      <c r="AB84" s="252"/>
      <c r="AC84" s="253"/>
    </row>
    <row r="85" spans="1:29" ht="15" customHeight="1" x14ac:dyDescent="0.25">
      <c r="A85" s="86">
        <v>500</v>
      </c>
      <c r="C85" s="76">
        <v>500</v>
      </c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3"/>
      <c r="P85" s="86">
        <v>77</v>
      </c>
      <c r="R85" s="77">
        <v>77</v>
      </c>
      <c r="S85" s="87"/>
      <c r="T85" s="87"/>
      <c r="U85" s="87"/>
      <c r="V85" s="87"/>
      <c r="W85" s="252">
        <f t="shared" si="10"/>
        <v>12.744999999999987</v>
      </c>
      <c r="X85" s="87"/>
      <c r="Y85" s="87"/>
      <c r="Z85" s="87"/>
      <c r="AA85" s="252"/>
      <c r="AB85" s="252"/>
      <c r="AC85" s="253"/>
    </row>
    <row r="86" spans="1:29" ht="15" customHeight="1" x14ac:dyDescent="0.25">
      <c r="A86" s="86">
        <v>750</v>
      </c>
      <c r="C86" s="76">
        <v>750</v>
      </c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3"/>
      <c r="P86" s="86">
        <v>78</v>
      </c>
      <c r="R86" s="77">
        <v>78</v>
      </c>
      <c r="S86" s="87"/>
      <c r="T86" s="87"/>
      <c r="U86" s="87"/>
      <c r="V86" s="87"/>
      <c r="W86" s="252">
        <f t="shared" si="10"/>
        <v>12.944999999999986</v>
      </c>
      <c r="X86" s="87"/>
      <c r="Y86" s="87"/>
      <c r="Z86" s="87"/>
      <c r="AA86" s="252"/>
      <c r="AB86" s="252"/>
      <c r="AC86" s="253"/>
    </row>
    <row r="87" spans="1:29" ht="15" customHeight="1" x14ac:dyDescent="0.25">
      <c r="A87" s="86">
        <v>1000</v>
      </c>
      <c r="C87" s="76">
        <v>1000</v>
      </c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3"/>
      <c r="P87" s="86">
        <v>79</v>
      </c>
      <c r="R87" s="77">
        <v>79</v>
      </c>
      <c r="S87" s="87"/>
      <c r="T87" s="87"/>
      <c r="U87" s="87"/>
      <c r="V87" s="87"/>
      <c r="W87" s="252">
        <f t="shared" si="10"/>
        <v>13.144999999999985</v>
      </c>
      <c r="X87" s="87"/>
      <c r="Y87" s="87"/>
      <c r="Z87" s="87"/>
      <c r="AA87" s="252"/>
      <c r="AB87" s="252"/>
      <c r="AC87" s="253"/>
    </row>
    <row r="88" spans="1:29" ht="15" customHeight="1" x14ac:dyDescent="0.25">
      <c r="A88" s="86">
        <v>1250</v>
      </c>
      <c r="C88" s="76">
        <v>1250</v>
      </c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3"/>
      <c r="P88" s="86">
        <v>80</v>
      </c>
      <c r="R88" s="77">
        <v>80</v>
      </c>
      <c r="S88" s="87"/>
      <c r="T88" s="87"/>
      <c r="U88" s="87"/>
      <c r="V88" s="87"/>
      <c r="W88" s="252">
        <f t="shared" si="10"/>
        <v>13.344999999999985</v>
      </c>
      <c r="X88" s="87"/>
      <c r="Y88" s="87"/>
      <c r="Z88" s="87"/>
      <c r="AA88" s="252"/>
      <c r="AB88" s="252"/>
      <c r="AC88" s="253"/>
    </row>
    <row r="89" spans="1:29" ht="15" customHeight="1" x14ac:dyDescent="0.25">
      <c r="A89" s="86">
        <v>1500</v>
      </c>
      <c r="C89" s="76">
        <v>1500</v>
      </c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3"/>
      <c r="P89" s="86">
        <v>81</v>
      </c>
      <c r="R89" s="77">
        <v>81</v>
      </c>
      <c r="S89" s="87"/>
      <c r="T89" s="87"/>
      <c r="U89" s="87"/>
      <c r="V89" s="87"/>
      <c r="W89" s="252">
        <f t="shared" si="10"/>
        <v>13.544999999999984</v>
      </c>
      <c r="X89" s="87"/>
      <c r="Y89" s="87"/>
      <c r="Z89" s="87"/>
      <c r="AA89" s="252"/>
      <c r="AB89" s="252"/>
      <c r="AC89" s="253"/>
    </row>
    <row r="90" spans="1:29" ht="15" customHeight="1" x14ac:dyDescent="0.25">
      <c r="A90" s="86">
        <v>1750</v>
      </c>
      <c r="C90" s="76">
        <v>1750</v>
      </c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3"/>
      <c r="P90" s="86">
        <v>82</v>
      </c>
      <c r="R90" s="77">
        <v>82</v>
      </c>
      <c r="S90" s="87"/>
      <c r="T90" s="87"/>
      <c r="U90" s="87"/>
      <c r="V90" s="87"/>
      <c r="W90" s="252">
        <f t="shared" si="10"/>
        <v>13.744999999999983</v>
      </c>
      <c r="X90" s="87"/>
      <c r="Y90" s="87"/>
      <c r="Z90" s="87"/>
      <c r="AA90" s="252"/>
      <c r="AB90" s="252"/>
      <c r="AC90" s="253"/>
    </row>
    <row r="91" spans="1:29" ht="15" customHeight="1" x14ac:dyDescent="0.25">
      <c r="A91" s="86">
        <v>2000</v>
      </c>
      <c r="C91" s="76">
        <v>2000</v>
      </c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3"/>
      <c r="P91" s="86">
        <v>83</v>
      </c>
      <c r="R91" s="77">
        <v>83</v>
      </c>
      <c r="S91" s="87"/>
      <c r="T91" s="87"/>
      <c r="U91" s="87"/>
      <c r="V91" s="87"/>
      <c r="W91" s="252">
        <f t="shared" si="10"/>
        <v>13.944999999999983</v>
      </c>
      <c r="X91" s="87"/>
      <c r="Y91" s="87"/>
      <c r="Z91" s="87"/>
      <c r="AA91" s="252"/>
      <c r="AB91" s="252"/>
      <c r="AC91" s="253"/>
    </row>
    <row r="92" spans="1:29" ht="15" customHeight="1" x14ac:dyDescent="0.25">
      <c r="A92" s="86">
        <v>2250</v>
      </c>
      <c r="C92" s="76">
        <v>2250</v>
      </c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3"/>
      <c r="P92" s="86">
        <v>84</v>
      </c>
      <c r="R92" s="77">
        <v>84</v>
      </c>
      <c r="S92" s="87"/>
      <c r="T92" s="87"/>
      <c r="U92" s="87"/>
      <c r="V92" s="87"/>
      <c r="W92" s="252">
        <f t="shared" si="10"/>
        <v>14.144999999999982</v>
      </c>
      <c r="X92" s="87"/>
      <c r="Y92" s="87"/>
      <c r="Z92" s="87"/>
      <c r="AA92" s="252"/>
      <c r="AB92" s="252"/>
      <c r="AC92" s="253"/>
    </row>
    <row r="93" spans="1:29" ht="15" customHeight="1" x14ac:dyDescent="0.25">
      <c r="A93" s="155">
        <v>2500</v>
      </c>
      <c r="B93" s="103"/>
      <c r="C93" s="103" t="s">
        <v>109</v>
      </c>
      <c r="D93" s="156"/>
      <c r="E93" s="156"/>
      <c r="F93" s="156"/>
      <c r="G93" s="156"/>
      <c r="H93" s="156"/>
      <c r="I93" s="156"/>
      <c r="J93" s="156"/>
      <c r="K93" s="156"/>
      <c r="L93" s="156"/>
      <c r="M93" s="156"/>
      <c r="N93" s="157"/>
      <c r="P93" s="86">
        <v>85</v>
      </c>
      <c r="R93" s="77">
        <v>85</v>
      </c>
      <c r="S93" s="87"/>
      <c r="T93" s="87"/>
      <c r="U93" s="87"/>
      <c r="V93" s="87"/>
      <c r="W93" s="252">
        <f t="shared" si="10"/>
        <v>14.344999999999981</v>
      </c>
      <c r="X93" s="87"/>
      <c r="Y93" s="87"/>
      <c r="Z93" s="87"/>
      <c r="AA93" s="252"/>
      <c r="AB93" s="252"/>
      <c r="AC93" s="253"/>
    </row>
    <row r="94" spans="1:29" ht="15" customHeight="1" x14ac:dyDescent="0.25">
      <c r="P94" s="86">
        <v>86</v>
      </c>
      <c r="R94" s="77">
        <v>86</v>
      </c>
      <c r="S94" s="87"/>
      <c r="T94" s="87"/>
      <c r="U94" s="87"/>
      <c r="V94" s="87"/>
      <c r="W94" s="252">
        <f t="shared" si="10"/>
        <v>14.54499999999998</v>
      </c>
      <c r="X94" s="87"/>
      <c r="Y94" s="87"/>
      <c r="Z94" s="87"/>
      <c r="AA94" s="252"/>
      <c r="AB94" s="252"/>
      <c r="AC94" s="253"/>
    </row>
    <row r="95" spans="1:29" ht="15" customHeight="1" x14ac:dyDescent="0.25">
      <c r="A95" s="190" t="str">
        <f>'Curr Rates'!A95</f>
        <v>Trailer Number</v>
      </c>
      <c r="B95" s="90"/>
      <c r="C95" s="90"/>
      <c r="D95" s="90"/>
      <c r="E95" s="90"/>
      <c r="F95" s="90"/>
      <c r="G95" s="90"/>
      <c r="H95" s="90"/>
      <c r="I95" s="90"/>
      <c r="J95" s="90"/>
      <c r="K95" s="90"/>
      <c r="P95" s="86">
        <v>87</v>
      </c>
      <c r="R95" s="77">
        <v>87</v>
      </c>
      <c r="S95" s="87"/>
      <c r="T95" s="87"/>
      <c r="U95" s="87"/>
      <c r="V95" s="87"/>
      <c r="W95" s="252">
        <f t="shared" si="10"/>
        <v>14.74499999999998</v>
      </c>
      <c r="X95" s="87"/>
      <c r="Y95" s="87"/>
      <c r="Z95" s="87"/>
      <c r="AA95" s="252"/>
      <c r="AB95" s="252"/>
      <c r="AC95" s="253"/>
    </row>
    <row r="96" spans="1:29" ht="15" customHeight="1" x14ac:dyDescent="0.25">
      <c r="A96" s="208" t="str">
        <f>'Curr Rates'!A96</f>
        <v>Identifier (ID)</v>
      </c>
      <c r="B96" s="82"/>
      <c r="C96" s="188" t="str">
        <f>'Curr Rates'!C96</f>
        <v>Type</v>
      </c>
      <c r="D96" s="211" t="str">
        <f>D80</f>
        <v>RHBI</v>
      </c>
      <c r="E96" s="211" t="str">
        <f t="shared" ref="E96:N96" si="22">E80</f>
        <v>RHPD</v>
      </c>
      <c r="F96" s="211" t="str">
        <f t="shared" si="22"/>
        <v>PHBI</v>
      </c>
      <c r="G96" s="211" t="str">
        <f t="shared" si="22"/>
        <v>PHPD</v>
      </c>
      <c r="H96" s="212" t="str">
        <f t="shared" si="22"/>
        <v>DCPD</v>
      </c>
      <c r="I96" s="212" t="str">
        <f t="shared" si="22"/>
        <v>AccBen</v>
      </c>
      <c r="J96" s="212" t="str">
        <f t="shared" si="22"/>
        <v>UA</v>
      </c>
      <c r="K96" s="213" t="str">
        <f t="shared" si="22"/>
        <v>UM</v>
      </c>
      <c r="L96" s="212" t="str">
        <f t="shared" si="22"/>
        <v>CL</v>
      </c>
      <c r="M96" s="212" t="str">
        <f t="shared" si="22"/>
        <v>CM</v>
      </c>
      <c r="N96" s="214" t="str">
        <f t="shared" si="22"/>
        <v>SP</v>
      </c>
      <c r="P96" s="86">
        <v>88</v>
      </c>
      <c r="R96" s="77">
        <v>88</v>
      </c>
      <c r="S96" s="87"/>
      <c r="T96" s="87"/>
      <c r="U96" s="87"/>
      <c r="V96" s="87"/>
      <c r="W96" s="252">
        <f t="shared" si="10"/>
        <v>14.944999999999979</v>
      </c>
      <c r="X96" s="87"/>
      <c r="Y96" s="87"/>
      <c r="Z96" s="87"/>
      <c r="AA96" s="252"/>
      <c r="AB96" s="252"/>
      <c r="AC96" s="253"/>
    </row>
    <row r="97" spans="1:29" ht="15" customHeight="1" x14ac:dyDescent="0.25">
      <c r="A97" s="166" t="s">
        <v>112</v>
      </c>
      <c r="B97" s="93"/>
      <c r="C97" s="93" t="s">
        <v>113</v>
      </c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1"/>
      <c r="P97" s="86">
        <v>89</v>
      </c>
      <c r="R97" s="77">
        <v>89</v>
      </c>
      <c r="S97" s="87"/>
      <c r="T97" s="87"/>
      <c r="U97" s="87"/>
      <c r="V97" s="87"/>
      <c r="W97" s="252">
        <f t="shared" si="10"/>
        <v>15.144999999999978</v>
      </c>
      <c r="X97" s="87"/>
      <c r="Y97" s="87"/>
      <c r="Z97" s="87"/>
      <c r="AA97" s="252"/>
      <c r="AB97" s="252"/>
      <c r="AC97" s="253"/>
    </row>
    <row r="98" spans="1:29" ht="15" customHeight="1" x14ac:dyDescent="0.25">
      <c r="A98" s="155" t="s">
        <v>114</v>
      </c>
      <c r="B98" s="103"/>
      <c r="C98" s="103" t="s">
        <v>115</v>
      </c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7"/>
      <c r="P98" s="86">
        <v>90</v>
      </c>
      <c r="R98" s="77">
        <v>90</v>
      </c>
      <c r="S98" s="87"/>
      <c r="T98" s="87"/>
      <c r="U98" s="87"/>
      <c r="V98" s="87"/>
      <c r="W98" s="252">
        <f t="shared" si="10"/>
        <v>15.344999999999978</v>
      </c>
      <c r="X98" s="87"/>
      <c r="Y98" s="87"/>
      <c r="Z98" s="87"/>
      <c r="AA98" s="252"/>
      <c r="AB98" s="252"/>
      <c r="AC98" s="253"/>
    </row>
    <row r="99" spans="1:29" ht="15" customHeight="1" x14ac:dyDescent="0.25">
      <c r="P99" s="86">
        <v>91</v>
      </c>
      <c r="R99" s="77">
        <v>91</v>
      </c>
      <c r="S99" s="87"/>
      <c r="T99" s="87"/>
      <c r="U99" s="87"/>
      <c r="V99" s="87"/>
      <c r="W99" s="252">
        <f t="shared" si="10"/>
        <v>15.544999999999977</v>
      </c>
      <c r="X99" s="87"/>
      <c r="Y99" s="87"/>
      <c r="Z99" s="87"/>
      <c r="AA99" s="252"/>
      <c r="AB99" s="252"/>
      <c r="AC99" s="253"/>
    </row>
    <row r="100" spans="1:29" ht="15" customHeight="1" x14ac:dyDescent="0.25">
      <c r="A100" s="190" t="str">
        <f>'Curr Rates'!A100</f>
        <v>Outside Province Exposure Surcharge</v>
      </c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P100" s="86">
        <v>92</v>
      </c>
      <c r="R100" s="77">
        <v>92</v>
      </c>
      <c r="S100" s="87"/>
      <c r="T100" s="87"/>
      <c r="U100" s="87"/>
      <c r="V100" s="87"/>
      <c r="W100" s="252">
        <f t="shared" si="10"/>
        <v>15.744999999999976</v>
      </c>
      <c r="X100" s="87"/>
      <c r="Y100" s="87"/>
      <c r="Z100" s="87"/>
      <c r="AA100" s="252"/>
      <c r="AB100" s="252"/>
      <c r="AC100" s="253"/>
    </row>
    <row r="101" spans="1:29" ht="15" customHeight="1" x14ac:dyDescent="0.25">
      <c r="A101" s="208" t="str">
        <f>'Curr Rates'!A101</f>
        <v>Identifier (ID)</v>
      </c>
      <c r="B101" s="82"/>
      <c r="C101" s="82"/>
      <c r="D101" s="211" t="str">
        <f>D96</f>
        <v>RHBI</v>
      </c>
      <c r="E101" s="211" t="str">
        <f t="shared" ref="E101:N101" si="23">E96</f>
        <v>RHPD</v>
      </c>
      <c r="F101" s="211" t="str">
        <f t="shared" si="23"/>
        <v>PHBI</v>
      </c>
      <c r="G101" s="211" t="str">
        <f t="shared" si="23"/>
        <v>PHPD</v>
      </c>
      <c r="H101" s="212" t="str">
        <f t="shared" si="23"/>
        <v>DCPD</v>
      </c>
      <c r="I101" s="212" t="str">
        <f t="shared" si="23"/>
        <v>AccBen</v>
      </c>
      <c r="J101" s="212" t="str">
        <f t="shared" si="23"/>
        <v>UA</v>
      </c>
      <c r="K101" s="213" t="str">
        <f t="shared" si="23"/>
        <v>UM</v>
      </c>
      <c r="L101" s="212" t="str">
        <f t="shared" si="23"/>
        <v>CL</v>
      </c>
      <c r="M101" s="212" t="str">
        <f t="shared" si="23"/>
        <v>CM</v>
      </c>
      <c r="N101" s="214" t="str">
        <f t="shared" si="23"/>
        <v>SP</v>
      </c>
      <c r="P101" s="86">
        <v>93</v>
      </c>
      <c r="R101" s="77">
        <v>93</v>
      </c>
      <c r="S101" s="87"/>
      <c r="T101" s="87"/>
      <c r="U101" s="87"/>
      <c r="V101" s="87"/>
      <c r="W101" s="252">
        <f t="shared" si="10"/>
        <v>15.944999999999975</v>
      </c>
      <c r="X101" s="87"/>
      <c r="Y101" s="87"/>
      <c r="Z101" s="87"/>
      <c r="AA101" s="252"/>
      <c r="AB101" s="252"/>
      <c r="AC101" s="253"/>
    </row>
    <row r="102" spans="1:29" ht="15" customHeight="1" x14ac:dyDescent="0.25">
      <c r="A102" s="84" t="s">
        <v>117</v>
      </c>
      <c r="B102" s="82"/>
      <c r="C102" s="82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8"/>
      <c r="P102" s="86">
        <v>94</v>
      </c>
      <c r="R102" s="77">
        <v>94</v>
      </c>
      <c r="S102" s="87"/>
      <c r="T102" s="87"/>
      <c r="U102" s="87"/>
      <c r="V102" s="87"/>
      <c r="W102" s="252">
        <f t="shared" si="10"/>
        <v>16.144999999999975</v>
      </c>
      <c r="X102" s="87"/>
      <c r="Y102" s="87"/>
      <c r="Z102" s="87"/>
      <c r="AA102" s="252"/>
      <c r="AB102" s="252"/>
      <c r="AC102" s="253"/>
    </row>
    <row r="103" spans="1:29" ht="15" customHeight="1" x14ac:dyDescent="0.25">
      <c r="P103" s="86">
        <v>95</v>
      </c>
      <c r="R103" s="77">
        <v>95</v>
      </c>
      <c r="S103" s="87"/>
      <c r="T103" s="87"/>
      <c r="U103" s="87"/>
      <c r="V103" s="87"/>
      <c r="W103" s="252">
        <f t="shared" ref="W103:W107" si="24">+W102+W$108</f>
        <v>16.344999999999974</v>
      </c>
      <c r="X103" s="87"/>
      <c r="Y103" s="87"/>
      <c r="Z103" s="87"/>
      <c r="AA103" s="252"/>
      <c r="AB103" s="252"/>
      <c r="AC103" s="253"/>
    </row>
    <row r="104" spans="1:29" ht="15" customHeight="1" x14ac:dyDescent="0.25">
      <c r="A104" s="185" t="str">
        <f>'Curr Rates'!A104</f>
        <v>U.S. EXPOSURE FACTORS</v>
      </c>
      <c r="P104" s="86">
        <v>96</v>
      </c>
      <c r="R104" s="77">
        <v>96</v>
      </c>
      <c r="S104" s="87"/>
      <c r="T104" s="87"/>
      <c r="U104" s="87"/>
      <c r="V104" s="87"/>
      <c r="W104" s="252">
        <f t="shared" si="24"/>
        <v>16.544999999999973</v>
      </c>
      <c r="X104" s="87"/>
      <c r="Y104" s="87"/>
      <c r="Z104" s="87"/>
      <c r="AA104" s="252"/>
      <c r="AB104" s="252"/>
      <c r="AC104" s="253"/>
    </row>
    <row r="105" spans="1:29" ht="15" customHeight="1" x14ac:dyDescent="0.25">
      <c r="A105" s="208" t="str">
        <f>'Curr Rates'!A105</f>
        <v>Identifier (ID)</v>
      </c>
      <c r="B105" s="82"/>
      <c r="C105" s="82"/>
      <c r="D105" s="211" t="str">
        <f>D101</f>
        <v>RHBI</v>
      </c>
      <c r="E105" s="211" t="str">
        <f t="shared" ref="E105:N105" si="25">E101</f>
        <v>RHPD</v>
      </c>
      <c r="F105" s="211" t="str">
        <f t="shared" si="25"/>
        <v>PHBI</v>
      </c>
      <c r="G105" s="211" t="str">
        <f t="shared" si="25"/>
        <v>PHPD</v>
      </c>
      <c r="H105" s="212" t="str">
        <f t="shared" si="25"/>
        <v>DCPD</v>
      </c>
      <c r="I105" s="212" t="str">
        <f t="shared" si="25"/>
        <v>AccBen</v>
      </c>
      <c r="J105" s="212" t="str">
        <f t="shared" si="25"/>
        <v>UA</v>
      </c>
      <c r="K105" s="213" t="str">
        <f t="shared" si="25"/>
        <v>UM</v>
      </c>
      <c r="L105" s="212" t="str">
        <f t="shared" si="25"/>
        <v>CL</v>
      </c>
      <c r="M105" s="212" t="str">
        <f t="shared" si="25"/>
        <v>CM</v>
      </c>
      <c r="N105" s="214" t="str">
        <f t="shared" si="25"/>
        <v>SP</v>
      </c>
      <c r="P105" s="86">
        <v>97</v>
      </c>
      <c r="R105" s="77">
        <v>97</v>
      </c>
      <c r="S105" s="87"/>
      <c r="T105" s="87"/>
      <c r="U105" s="87"/>
      <c r="V105" s="87"/>
      <c r="W105" s="252">
        <f t="shared" si="24"/>
        <v>16.744999999999973</v>
      </c>
      <c r="X105" s="87"/>
      <c r="Y105" s="87"/>
      <c r="Z105" s="87"/>
      <c r="AA105" s="252"/>
      <c r="AB105" s="252"/>
      <c r="AC105" s="253"/>
    </row>
    <row r="106" spans="1:29" ht="15" customHeight="1" x14ac:dyDescent="0.25">
      <c r="A106" s="84" t="s">
        <v>119</v>
      </c>
      <c r="B106" s="82"/>
      <c r="C106" s="82"/>
      <c r="D106" s="169">
        <v>0.01</v>
      </c>
      <c r="E106" s="169">
        <v>0.01</v>
      </c>
      <c r="F106" s="169">
        <v>0.01</v>
      </c>
      <c r="G106" s="169">
        <v>0.01</v>
      </c>
      <c r="H106" s="169">
        <v>0.01</v>
      </c>
      <c r="I106" s="169">
        <v>0.01</v>
      </c>
      <c r="J106" s="169">
        <v>0.01</v>
      </c>
      <c r="K106" s="169"/>
      <c r="L106" s="169">
        <v>5.0000000000000001E-3</v>
      </c>
      <c r="M106" s="169">
        <v>5.0000000000000001E-3</v>
      </c>
      <c r="N106" s="170">
        <v>5.0000000000000001E-3</v>
      </c>
      <c r="P106" s="86">
        <v>98</v>
      </c>
      <c r="R106" s="77">
        <v>98</v>
      </c>
      <c r="S106" s="87"/>
      <c r="T106" s="87"/>
      <c r="U106" s="87"/>
      <c r="V106" s="87"/>
      <c r="W106" s="252">
        <f t="shared" si="24"/>
        <v>16.944999999999972</v>
      </c>
      <c r="X106" s="87"/>
      <c r="Y106" s="87"/>
      <c r="Z106" s="87"/>
      <c r="AA106" s="252"/>
      <c r="AB106" s="252"/>
      <c r="AC106" s="253"/>
    </row>
    <row r="107" spans="1:29" ht="15" customHeight="1" x14ac:dyDescent="0.25">
      <c r="P107" s="86">
        <v>99</v>
      </c>
      <c r="R107" s="77">
        <v>99</v>
      </c>
      <c r="S107" s="87"/>
      <c r="T107" s="87"/>
      <c r="U107" s="87"/>
      <c r="V107" s="87"/>
      <c r="W107" s="252">
        <f t="shared" si="24"/>
        <v>17.144999999999971</v>
      </c>
      <c r="X107" s="87"/>
      <c r="Y107" s="87"/>
      <c r="Z107" s="87"/>
      <c r="AA107" s="252"/>
      <c r="AB107" s="252"/>
      <c r="AC107" s="253"/>
    </row>
    <row r="108" spans="1:29" ht="15" customHeight="1" x14ac:dyDescent="0.25">
      <c r="A108" s="185" t="str">
        <f>'Curr Rates'!A108</f>
        <v>DISCOUNTS</v>
      </c>
      <c r="P108" s="155" t="s">
        <v>124</v>
      </c>
      <c r="Q108" s="151"/>
      <c r="R108" s="179" t="s">
        <v>125</v>
      </c>
      <c r="S108" s="150"/>
      <c r="T108" s="150"/>
      <c r="U108" s="150"/>
      <c r="V108" s="150"/>
      <c r="W108" s="150">
        <v>0.2</v>
      </c>
      <c r="X108" s="150"/>
      <c r="Y108" s="150"/>
      <c r="Z108" s="150"/>
      <c r="AA108" s="150"/>
      <c r="AB108" s="150"/>
      <c r="AC108" s="180"/>
    </row>
    <row r="109" spans="1:29" ht="15" customHeight="1" x14ac:dyDescent="0.25">
      <c r="A109" s="208" t="str">
        <f>'Curr Rates'!A109</f>
        <v>Identifier (ID)</v>
      </c>
      <c r="B109" s="93"/>
      <c r="C109" s="209" t="str">
        <f>'Curr Rates'!C109</f>
        <v>Discount Type</v>
      </c>
      <c r="D109" s="211" t="str">
        <f>D105</f>
        <v>RHBI</v>
      </c>
      <c r="E109" s="211" t="str">
        <f t="shared" ref="E109:N109" si="26">E105</f>
        <v>RHPD</v>
      </c>
      <c r="F109" s="211" t="str">
        <f t="shared" si="26"/>
        <v>PHBI</v>
      </c>
      <c r="G109" s="211" t="str">
        <f t="shared" si="26"/>
        <v>PHPD</v>
      </c>
      <c r="H109" s="212" t="str">
        <f t="shared" si="26"/>
        <v>DCPD</v>
      </c>
      <c r="I109" s="212" t="str">
        <f t="shared" si="26"/>
        <v>AccBen</v>
      </c>
      <c r="J109" s="212" t="str">
        <f t="shared" si="26"/>
        <v>UA</v>
      </c>
      <c r="K109" s="213" t="str">
        <f t="shared" si="26"/>
        <v>UM</v>
      </c>
      <c r="L109" s="212" t="str">
        <f t="shared" si="26"/>
        <v>CL</v>
      </c>
      <c r="M109" s="212" t="str">
        <f t="shared" si="26"/>
        <v>CM</v>
      </c>
      <c r="N109" s="214" t="str">
        <f t="shared" si="26"/>
        <v>SP</v>
      </c>
    </row>
    <row r="110" spans="1:29" ht="15" customHeight="1" x14ac:dyDescent="0.25">
      <c r="A110" s="92" t="str">
        <f>C110</f>
        <v>Clean Driver Disc't</v>
      </c>
      <c r="B110" s="93"/>
      <c r="C110" s="93" t="s">
        <v>138</v>
      </c>
      <c r="D110" s="171">
        <v>0.8</v>
      </c>
      <c r="E110" s="242">
        <f t="shared" ref="E110:E111" si="27">D110</f>
        <v>0.8</v>
      </c>
      <c r="F110" s="242"/>
      <c r="G110" s="242"/>
      <c r="H110" s="242">
        <f>E110</f>
        <v>0.8</v>
      </c>
      <c r="I110" s="171"/>
      <c r="J110" s="171"/>
      <c r="K110" s="171"/>
      <c r="L110" s="171">
        <v>0.8</v>
      </c>
      <c r="M110" s="171"/>
      <c r="N110" s="172"/>
    </row>
    <row r="111" spans="1:29" ht="15" customHeight="1" x14ac:dyDescent="0.25">
      <c r="A111" s="102" t="str">
        <f>C111</f>
        <v>Winter Tires</v>
      </c>
      <c r="B111" s="103"/>
      <c r="C111" s="103" t="s">
        <v>122</v>
      </c>
      <c r="D111" s="173">
        <v>0.02</v>
      </c>
      <c r="E111" s="243">
        <f t="shared" si="27"/>
        <v>0.02</v>
      </c>
      <c r="F111" s="243"/>
      <c r="G111" s="243"/>
      <c r="H111" s="243">
        <f>E111</f>
        <v>0.02</v>
      </c>
      <c r="I111" s="173">
        <v>0.02</v>
      </c>
      <c r="J111" s="173"/>
      <c r="K111" s="173"/>
      <c r="L111" s="173">
        <v>0.02</v>
      </c>
      <c r="M111" s="173"/>
      <c r="N111" s="174"/>
    </row>
    <row r="112" spans="1:29" ht="15" customHeight="1" x14ac:dyDescent="0.25"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</row>
    <row r="113" spans="1:14" ht="15" customHeight="1" x14ac:dyDescent="0.25">
      <c r="A113" s="190" t="str">
        <f>'Curr Rates'!A113</f>
        <v>Special Use Factors</v>
      </c>
      <c r="B113" s="90"/>
      <c r="C113" s="90"/>
      <c r="D113" s="90"/>
      <c r="E113" s="90"/>
      <c r="F113" s="90"/>
      <c r="G113" s="90"/>
      <c r="H113" s="90"/>
      <c r="I113" s="90"/>
      <c r="J113" s="90"/>
    </row>
    <row r="114" spans="1:14" ht="15" customHeight="1" x14ac:dyDescent="0.25">
      <c r="A114" s="208" t="str">
        <f>'Curr Rates'!A114</f>
        <v>Identifier (ID)</v>
      </c>
      <c r="B114" s="82"/>
      <c r="C114" s="188" t="str">
        <f>'Curr Rates'!C114</f>
        <v>Special Use Factors</v>
      </c>
      <c r="D114" s="211" t="str">
        <f>D109</f>
        <v>RHBI</v>
      </c>
      <c r="E114" s="211" t="str">
        <f t="shared" ref="E114:N114" si="28">E109</f>
        <v>RHPD</v>
      </c>
      <c r="F114" s="211" t="str">
        <f t="shared" si="28"/>
        <v>PHBI</v>
      </c>
      <c r="G114" s="211" t="str">
        <f t="shared" si="28"/>
        <v>PHPD</v>
      </c>
      <c r="H114" s="212" t="str">
        <f t="shared" si="28"/>
        <v>DCPD</v>
      </c>
      <c r="I114" s="212" t="str">
        <f t="shared" si="28"/>
        <v>AccBen</v>
      </c>
      <c r="J114" s="212" t="str">
        <f t="shared" si="28"/>
        <v>UA</v>
      </c>
      <c r="K114" s="213" t="str">
        <f t="shared" si="28"/>
        <v>UM</v>
      </c>
      <c r="L114" s="212" t="str">
        <f t="shared" si="28"/>
        <v>CL</v>
      </c>
      <c r="M114" s="212" t="str">
        <f t="shared" si="28"/>
        <v>CM</v>
      </c>
      <c r="N114" s="214" t="str">
        <f t="shared" si="28"/>
        <v>SP</v>
      </c>
    </row>
    <row r="115" spans="1:14" ht="15" customHeight="1" x14ac:dyDescent="0.25">
      <c r="A115" s="166"/>
      <c r="B115" s="93"/>
      <c r="C115" s="93"/>
      <c r="D115" s="175"/>
      <c r="E115" s="240"/>
      <c r="F115" s="240"/>
      <c r="G115" s="240"/>
      <c r="H115" s="240"/>
      <c r="I115" s="175"/>
      <c r="J115" s="240"/>
      <c r="K115" s="175"/>
      <c r="L115" s="175"/>
      <c r="M115" s="175"/>
      <c r="N115" s="176"/>
    </row>
    <row r="116" spans="1:14" ht="15" customHeight="1" x14ac:dyDescent="0.25">
      <c r="A116" s="86"/>
      <c r="D116" s="177"/>
      <c r="E116" s="241"/>
      <c r="F116" s="241"/>
      <c r="G116" s="241"/>
      <c r="H116" s="241"/>
      <c r="I116" s="177"/>
      <c r="J116" s="241"/>
      <c r="K116" s="177"/>
      <c r="L116" s="177"/>
      <c r="M116" s="177"/>
      <c r="N116" s="178"/>
    </row>
    <row r="117" spans="1:14" ht="15" customHeight="1" x14ac:dyDescent="0.25">
      <c r="A117" s="86"/>
      <c r="D117" s="177"/>
      <c r="E117" s="241"/>
      <c r="F117" s="241"/>
      <c r="G117" s="241"/>
      <c r="H117" s="241"/>
      <c r="I117" s="177"/>
      <c r="J117" s="241"/>
      <c r="K117" s="177"/>
      <c r="L117" s="177"/>
      <c r="M117" s="177"/>
      <c r="N117" s="178"/>
    </row>
    <row r="118" spans="1:14" ht="15" customHeight="1" x14ac:dyDescent="0.25">
      <c r="A118" s="86"/>
      <c r="D118" s="177"/>
      <c r="E118" s="241"/>
      <c r="F118" s="241"/>
      <c r="G118" s="241"/>
      <c r="H118" s="241"/>
      <c r="I118" s="177"/>
      <c r="J118" s="241"/>
      <c r="K118" s="177"/>
      <c r="L118" s="177"/>
      <c r="M118" s="177"/>
      <c r="N118" s="178"/>
    </row>
    <row r="119" spans="1:14" ht="15" customHeight="1" x14ac:dyDescent="0.25">
      <c r="A119" s="86"/>
      <c r="D119" s="177"/>
      <c r="E119" s="241"/>
      <c r="F119" s="241"/>
      <c r="G119" s="241"/>
      <c r="H119" s="241"/>
      <c r="I119" s="177"/>
      <c r="J119" s="241"/>
      <c r="K119" s="177"/>
      <c r="L119" s="177"/>
      <c r="M119" s="177"/>
      <c r="N119" s="178"/>
    </row>
    <row r="120" spans="1:14" ht="15" customHeight="1" x14ac:dyDescent="0.25">
      <c r="A120" s="86"/>
      <c r="D120" s="177"/>
      <c r="E120" s="241"/>
      <c r="F120" s="241"/>
      <c r="G120" s="241"/>
      <c r="H120" s="241"/>
      <c r="I120" s="177"/>
      <c r="J120" s="241"/>
      <c r="K120" s="177"/>
      <c r="L120" s="177"/>
      <c r="M120" s="177"/>
      <c r="N120" s="178"/>
    </row>
    <row r="121" spans="1:14" ht="15" customHeight="1" x14ac:dyDescent="0.25">
      <c r="A121" s="86"/>
      <c r="D121" s="177"/>
      <c r="E121" s="177"/>
      <c r="F121" s="177"/>
      <c r="G121" s="177"/>
      <c r="H121" s="177"/>
      <c r="I121" s="177"/>
      <c r="J121" s="177"/>
      <c r="K121" s="177"/>
      <c r="L121" s="177"/>
      <c r="M121" s="177"/>
      <c r="N121" s="178"/>
    </row>
    <row r="122" spans="1:14" ht="15" customHeight="1" x14ac:dyDescent="0.25">
      <c r="A122" s="86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8"/>
    </row>
    <row r="123" spans="1:14" ht="15" customHeight="1" x14ac:dyDescent="0.25">
      <c r="A123" s="86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8"/>
    </row>
    <row r="124" spans="1:14" ht="15" customHeight="1" x14ac:dyDescent="0.25">
      <c r="A124" s="86"/>
      <c r="D124" s="177"/>
      <c r="E124" s="177"/>
      <c r="F124" s="177"/>
      <c r="G124" s="177"/>
      <c r="H124" s="177"/>
      <c r="I124" s="177"/>
      <c r="J124" s="177"/>
      <c r="K124" s="177"/>
      <c r="L124" s="177"/>
      <c r="M124" s="177"/>
      <c r="N124" s="178"/>
    </row>
    <row r="125" spans="1:14" ht="15" customHeight="1" x14ac:dyDescent="0.25">
      <c r="A125" s="86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8"/>
    </row>
    <row r="126" spans="1:14" ht="15" customHeight="1" x14ac:dyDescent="0.25">
      <c r="A126" s="86"/>
      <c r="D126" s="177"/>
      <c r="E126" s="177"/>
      <c r="F126" s="177"/>
      <c r="G126" s="177"/>
      <c r="H126" s="177"/>
      <c r="I126" s="177"/>
      <c r="J126" s="177"/>
      <c r="K126" s="177"/>
      <c r="L126" s="177"/>
      <c r="M126" s="177"/>
      <c r="N126" s="178"/>
    </row>
    <row r="127" spans="1:14" ht="15" customHeight="1" x14ac:dyDescent="0.25">
      <c r="A127" s="86"/>
      <c r="D127" s="177"/>
      <c r="E127" s="177"/>
      <c r="F127" s="177"/>
      <c r="G127" s="177"/>
      <c r="H127" s="177"/>
      <c r="I127" s="177"/>
      <c r="J127" s="177"/>
      <c r="K127" s="177"/>
      <c r="L127" s="177"/>
      <c r="M127" s="177"/>
      <c r="N127" s="178"/>
    </row>
    <row r="128" spans="1:14" ht="15" customHeight="1" x14ac:dyDescent="0.25">
      <c r="A128" s="86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8"/>
    </row>
    <row r="129" spans="1:29" ht="15" customHeight="1" x14ac:dyDescent="0.25">
      <c r="A129" s="86"/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8"/>
    </row>
    <row r="130" spans="1:29" ht="15" customHeight="1" x14ac:dyDescent="0.25">
      <c r="A130" s="86"/>
      <c r="D130" s="177"/>
      <c r="E130" s="177"/>
      <c r="F130" s="177"/>
      <c r="G130" s="177"/>
      <c r="H130" s="177"/>
      <c r="I130" s="177"/>
      <c r="J130" s="177"/>
      <c r="K130" s="177"/>
      <c r="L130" s="177"/>
      <c r="M130" s="177"/>
      <c r="N130" s="178"/>
    </row>
    <row r="131" spans="1:29" ht="15" customHeight="1" x14ac:dyDescent="0.25">
      <c r="A131" s="86"/>
      <c r="D131" s="177"/>
      <c r="E131" s="177"/>
      <c r="F131" s="177"/>
      <c r="G131" s="177"/>
      <c r="H131" s="177"/>
      <c r="I131" s="177"/>
      <c r="J131" s="177"/>
      <c r="K131" s="177"/>
      <c r="L131" s="177"/>
      <c r="M131" s="177"/>
      <c r="N131" s="178"/>
    </row>
    <row r="132" spans="1:29" ht="15" customHeight="1" x14ac:dyDescent="0.25">
      <c r="A132" s="86"/>
      <c r="D132" s="177"/>
      <c r="E132" s="177"/>
      <c r="F132" s="177"/>
      <c r="G132" s="177"/>
      <c r="H132" s="177"/>
      <c r="I132" s="177"/>
      <c r="J132" s="177"/>
      <c r="K132" s="177"/>
      <c r="L132" s="177"/>
      <c r="M132" s="177"/>
      <c r="N132" s="178"/>
    </row>
    <row r="133" spans="1:29" ht="15" customHeight="1" x14ac:dyDescent="0.25">
      <c r="A133" s="86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8"/>
    </row>
    <row r="134" spans="1:29" ht="15" customHeight="1" x14ac:dyDescent="0.25">
      <c r="A134" s="86"/>
      <c r="D134" s="177"/>
      <c r="E134" s="177"/>
      <c r="F134" s="177"/>
      <c r="G134" s="177"/>
      <c r="H134" s="177"/>
      <c r="I134" s="177"/>
      <c r="J134" s="177"/>
      <c r="K134" s="177"/>
      <c r="L134" s="177"/>
      <c r="M134" s="177"/>
      <c r="N134" s="178"/>
    </row>
    <row r="135" spans="1:29" ht="15" customHeight="1" x14ac:dyDescent="0.25">
      <c r="A135" s="86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8"/>
    </row>
    <row r="136" spans="1:29" ht="15" customHeight="1" x14ac:dyDescent="0.25">
      <c r="A136" s="86"/>
      <c r="D136" s="177"/>
      <c r="E136" s="177"/>
      <c r="F136" s="177"/>
      <c r="G136" s="177"/>
      <c r="H136" s="177"/>
      <c r="I136" s="177"/>
      <c r="J136" s="177"/>
      <c r="K136" s="177"/>
      <c r="L136" s="177"/>
      <c r="M136" s="177"/>
      <c r="N136" s="178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</row>
    <row r="137" spans="1:29" ht="15" customHeight="1" x14ac:dyDescent="0.25">
      <c r="A137" s="86"/>
      <c r="D137" s="177"/>
      <c r="E137" s="177"/>
      <c r="F137" s="177"/>
      <c r="G137" s="177"/>
      <c r="H137" s="177"/>
      <c r="I137" s="177"/>
      <c r="J137" s="177"/>
      <c r="K137" s="177"/>
      <c r="L137" s="177"/>
      <c r="M137" s="177"/>
      <c r="N137" s="178"/>
    </row>
    <row r="138" spans="1:29" ht="15" customHeight="1" x14ac:dyDescent="0.25">
      <c r="A138" s="155"/>
      <c r="B138" s="103"/>
      <c r="C138" s="103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2"/>
    </row>
    <row r="140" spans="1:29" ht="15" customHeight="1" x14ac:dyDescent="0.25">
      <c r="A140" s="185" t="str">
        <f>'Curr Rates'!A140</f>
        <v>Owner/Operator</v>
      </c>
    </row>
    <row r="141" spans="1:29" ht="15" customHeight="1" x14ac:dyDescent="0.25">
      <c r="A141" s="208" t="str">
        <f>'Curr Rates'!A141</f>
        <v>Identifier (ID)</v>
      </c>
      <c r="B141" s="82"/>
      <c r="C141" s="82"/>
      <c r="D141" s="211" t="str">
        <f>D114</f>
        <v>RHBI</v>
      </c>
      <c r="E141" s="211" t="str">
        <f t="shared" ref="E141:N141" si="29">E114</f>
        <v>RHPD</v>
      </c>
      <c r="F141" s="211" t="str">
        <f t="shared" si="29"/>
        <v>PHBI</v>
      </c>
      <c r="G141" s="211" t="str">
        <f t="shared" si="29"/>
        <v>PHPD</v>
      </c>
      <c r="H141" s="212" t="str">
        <f t="shared" si="29"/>
        <v>DCPD</v>
      </c>
      <c r="I141" s="212" t="str">
        <f t="shared" si="29"/>
        <v>AccBen</v>
      </c>
      <c r="J141" s="212" t="str">
        <f t="shared" si="29"/>
        <v>UA</v>
      </c>
      <c r="K141" s="213" t="str">
        <f t="shared" si="29"/>
        <v>UM</v>
      </c>
      <c r="L141" s="212" t="str">
        <f t="shared" si="29"/>
        <v>CL</v>
      </c>
      <c r="M141" s="212" t="str">
        <f t="shared" si="29"/>
        <v>CM</v>
      </c>
      <c r="N141" s="214" t="str">
        <f t="shared" si="29"/>
        <v>SP</v>
      </c>
    </row>
    <row r="142" spans="1:29" ht="15" customHeight="1" x14ac:dyDescent="0.25">
      <c r="A142" s="166" t="s">
        <v>127</v>
      </c>
      <c r="B142" s="93"/>
      <c r="C142" s="93"/>
      <c r="D142" s="183">
        <v>0.9</v>
      </c>
      <c r="E142" s="261">
        <f>D142</f>
        <v>0.9</v>
      </c>
      <c r="F142" s="261">
        <f t="shared" ref="F142:N142" si="30">E142</f>
        <v>0.9</v>
      </c>
      <c r="G142" s="261">
        <f t="shared" si="30"/>
        <v>0.9</v>
      </c>
      <c r="H142" s="261">
        <f t="shared" si="30"/>
        <v>0.9</v>
      </c>
      <c r="I142" s="261">
        <f t="shared" si="30"/>
        <v>0.9</v>
      </c>
      <c r="J142" s="261">
        <f t="shared" si="30"/>
        <v>0.9</v>
      </c>
      <c r="K142" s="261"/>
      <c r="L142" s="261">
        <f>J142</f>
        <v>0.9</v>
      </c>
      <c r="M142" s="261">
        <f t="shared" si="30"/>
        <v>0.9</v>
      </c>
      <c r="N142" s="262">
        <f t="shared" si="30"/>
        <v>0.9</v>
      </c>
    </row>
    <row r="143" spans="1:29" ht="15" customHeight="1" x14ac:dyDescent="0.25">
      <c r="A143" s="155" t="s">
        <v>114</v>
      </c>
      <c r="B143" s="103"/>
      <c r="C143" s="103"/>
      <c r="D143" s="184">
        <v>1</v>
      </c>
      <c r="E143" s="263">
        <f>D143</f>
        <v>1</v>
      </c>
      <c r="F143" s="263">
        <f t="shared" ref="F143:N143" si="31">E143</f>
        <v>1</v>
      </c>
      <c r="G143" s="263">
        <f t="shared" si="31"/>
        <v>1</v>
      </c>
      <c r="H143" s="263">
        <f t="shared" si="31"/>
        <v>1</v>
      </c>
      <c r="I143" s="263">
        <f t="shared" si="31"/>
        <v>1</v>
      </c>
      <c r="J143" s="263">
        <f t="shared" si="31"/>
        <v>1</v>
      </c>
      <c r="K143" s="263"/>
      <c r="L143" s="263">
        <f>J143</f>
        <v>1</v>
      </c>
      <c r="M143" s="263">
        <f t="shared" si="31"/>
        <v>1</v>
      </c>
      <c r="N143" s="264">
        <f t="shared" si="31"/>
        <v>1</v>
      </c>
    </row>
  </sheetData>
  <dataConsolidate/>
  <conditionalFormatting sqref="D13:G14 D115:N138 I13:N14 D81:N93 D102:N102 D106:N106 D110:N111 A26:N26 D97:I98 D31:H41 I30:N41 E142:N142 D143:N143 D12:N12 S9:AC108 D66:E77 H66:N77">
    <cfRule type="expression" dxfId="16" priority="35">
      <formula>A9=""</formula>
    </cfRule>
  </conditionalFormatting>
  <conditionalFormatting sqref="N26">
    <cfRule type="expression" dxfId="15" priority="30">
      <formula>A26=""</formula>
    </cfRule>
  </conditionalFormatting>
  <conditionalFormatting sqref="K98:N98">
    <cfRule type="expression" dxfId="14" priority="26">
      <formula>K98=""</formula>
    </cfRule>
  </conditionalFormatting>
  <conditionalFormatting sqref="K97:N97">
    <cfRule type="expression" dxfId="13" priority="25">
      <formula>K97=""</formula>
    </cfRule>
  </conditionalFormatting>
  <conditionalFormatting sqref="J98">
    <cfRule type="expression" dxfId="12" priority="24">
      <formula>J98=""</formula>
    </cfRule>
  </conditionalFormatting>
  <conditionalFormatting sqref="J97">
    <cfRule type="expression" dxfId="11" priority="23">
      <formula>J97=""</formula>
    </cfRule>
  </conditionalFormatting>
  <conditionalFormatting sqref="D30:H30">
    <cfRule type="expression" dxfId="10" priority="19">
      <formula>D30=""</formula>
    </cfRule>
  </conditionalFormatting>
  <conditionalFormatting sqref="D142">
    <cfRule type="expression" dxfId="9" priority="16">
      <formula>D142=""</formula>
    </cfRule>
  </conditionalFormatting>
  <conditionalFormatting sqref="H13:H14">
    <cfRule type="expression" dxfId="8" priority="14">
      <formula>H13=""</formula>
    </cfRule>
  </conditionalFormatting>
  <conditionalFormatting sqref="I45:J62">
    <cfRule type="expression" dxfId="7" priority="13">
      <formula>I45=""</formula>
    </cfRule>
  </conditionalFormatting>
  <conditionalFormatting sqref="D45:D62 K45:M62">
    <cfRule type="expression" dxfId="6" priority="12">
      <formula>D45=""</formula>
    </cfRule>
  </conditionalFormatting>
  <conditionalFormatting sqref="E45:G62">
    <cfRule type="expression" dxfId="5" priority="11">
      <formula>E45=""</formula>
    </cfRule>
  </conditionalFormatting>
  <conditionalFormatting sqref="N45:N62">
    <cfRule type="expression" dxfId="4" priority="10">
      <formula>N45=""</formula>
    </cfRule>
  </conditionalFormatting>
  <conditionalFormatting sqref="H45:H62">
    <cfRule type="expression" dxfId="3" priority="9">
      <formula>H45=""</formula>
    </cfRule>
  </conditionalFormatting>
  <conditionalFormatting sqref="D19:G20 I19:N20 D18:N18">
    <cfRule type="expression" dxfId="2" priority="3">
      <formula>D18=""</formula>
    </cfRule>
  </conditionalFormatting>
  <conditionalFormatting sqref="H19:H20">
    <cfRule type="expression" dxfId="1" priority="2">
      <formula>H19=""</formula>
    </cfRule>
  </conditionalFormatting>
  <conditionalFormatting sqref="F66:G77">
    <cfRule type="expression" dxfId="0" priority="1">
      <formula>F66=""</formula>
    </cfRule>
  </conditionalFormatting>
  <printOptions horizontalCentered="1"/>
  <pageMargins left="0.11811023622047245" right="0.11811023622047245" top="0.11811023622047245" bottom="0.11811023622047245" header="0.31496062992125984" footer="0.31496062992125984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opLeftCell="C7" zoomScale="70" zoomScaleNormal="70" workbookViewId="0">
      <selection activeCell="W31" sqref="W31"/>
    </sheetView>
  </sheetViews>
  <sheetFormatPr defaultRowHeight="15" x14ac:dyDescent="0.25"/>
  <cols>
    <col min="1" max="1" width="19.85546875" customWidth="1"/>
    <col min="2" max="3" width="17.85546875" customWidth="1"/>
    <col min="4" max="13" width="17.5703125" customWidth="1"/>
    <col min="15" max="21" width="9.140625" hidden="1" customWidth="1"/>
    <col min="258" max="258" width="19.85546875" customWidth="1"/>
    <col min="259" max="260" width="17.85546875" customWidth="1"/>
    <col min="261" max="270" width="17.5703125" customWidth="1"/>
    <col min="514" max="514" width="19.85546875" customWidth="1"/>
    <col min="515" max="516" width="17.85546875" customWidth="1"/>
    <col min="517" max="526" width="17.5703125" customWidth="1"/>
    <col min="770" max="770" width="19.85546875" customWidth="1"/>
    <col min="771" max="772" width="17.85546875" customWidth="1"/>
    <col min="773" max="782" width="17.5703125" customWidth="1"/>
    <col min="1026" max="1026" width="19.85546875" customWidth="1"/>
    <col min="1027" max="1028" width="17.85546875" customWidth="1"/>
    <col min="1029" max="1038" width="17.5703125" customWidth="1"/>
    <col min="1282" max="1282" width="19.85546875" customWidth="1"/>
    <col min="1283" max="1284" width="17.85546875" customWidth="1"/>
    <col min="1285" max="1294" width="17.5703125" customWidth="1"/>
    <col min="1538" max="1538" width="19.85546875" customWidth="1"/>
    <col min="1539" max="1540" width="17.85546875" customWidth="1"/>
    <col min="1541" max="1550" width="17.5703125" customWidth="1"/>
    <col min="1794" max="1794" width="19.85546875" customWidth="1"/>
    <col min="1795" max="1796" width="17.85546875" customWidth="1"/>
    <col min="1797" max="1806" width="17.5703125" customWidth="1"/>
    <col min="2050" max="2050" width="19.85546875" customWidth="1"/>
    <col min="2051" max="2052" width="17.85546875" customWidth="1"/>
    <col min="2053" max="2062" width="17.5703125" customWidth="1"/>
    <col min="2306" max="2306" width="19.85546875" customWidth="1"/>
    <col min="2307" max="2308" width="17.85546875" customWidth="1"/>
    <col min="2309" max="2318" width="17.5703125" customWidth="1"/>
    <col min="2562" max="2562" width="19.85546875" customWidth="1"/>
    <col min="2563" max="2564" width="17.85546875" customWidth="1"/>
    <col min="2565" max="2574" width="17.5703125" customWidth="1"/>
    <col min="2818" max="2818" width="19.85546875" customWidth="1"/>
    <col min="2819" max="2820" width="17.85546875" customWidth="1"/>
    <col min="2821" max="2830" width="17.5703125" customWidth="1"/>
    <col min="3074" max="3074" width="19.85546875" customWidth="1"/>
    <col min="3075" max="3076" width="17.85546875" customWidth="1"/>
    <col min="3077" max="3086" width="17.5703125" customWidth="1"/>
    <col min="3330" max="3330" width="19.85546875" customWidth="1"/>
    <col min="3331" max="3332" width="17.85546875" customWidth="1"/>
    <col min="3333" max="3342" width="17.5703125" customWidth="1"/>
    <col min="3586" max="3586" width="19.85546875" customWidth="1"/>
    <col min="3587" max="3588" width="17.85546875" customWidth="1"/>
    <col min="3589" max="3598" width="17.5703125" customWidth="1"/>
    <col min="3842" max="3842" width="19.85546875" customWidth="1"/>
    <col min="3843" max="3844" width="17.85546875" customWidth="1"/>
    <col min="3845" max="3854" width="17.5703125" customWidth="1"/>
    <col min="4098" max="4098" width="19.85546875" customWidth="1"/>
    <col min="4099" max="4100" width="17.85546875" customWidth="1"/>
    <col min="4101" max="4110" width="17.5703125" customWidth="1"/>
    <col min="4354" max="4354" width="19.85546875" customWidth="1"/>
    <col min="4355" max="4356" width="17.85546875" customWidth="1"/>
    <col min="4357" max="4366" width="17.5703125" customWidth="1"/>
    <col min="4610" max="4610" width="19.85546875" customWidth="1"/>
    <col min="4611" max="4612" width="17.85546875" customWidth="1"/>
    <col min="4613" max="4622" width="17.5703125" customWidth="1"/>
    <col min="4866" max="4866" width="19.85546875" customWidth="1"/>
    <col min="4867" max="4868" width="17.85546875" customWidth="1"/>
    <col min="4869" max="4878" width="17.5703125" customWidth="1"/>
    <col min="5122" max="5122" width="19.85546875" customWidth="1"/>
    <col min="5123" max="5124" width="17.85546875" customWidth="1"/>
    <col min="5125" max="5134" width="17.5703125" customWidth="1"/>
    <col min="5378" max="5378" width="19.85546875" customWidth="1"/>
    <col min="5379" max="5380" width="17.85546875" customWidth="1"/>
    <col min="5381" max="5390" width="17.5703125" customWidth="1"/>
    <col min="5634" max="5634" width="19.85546875" customWidth="1"/>
    <col min="5635" max="5636" width="17.85546875" customWidth="1"/>
    <col min="5637" max="5646" width="17.5703125" customWidth="1"/>
    <col min="5890" max="5890" width="19.85546875" customWidth="1"/>
    <col min="5891" max="5892" width="17.85546875" customWidth="1"/>
    <col min="5893" max="5902" width="17.5703125" customWidth="1"/>
    <col min="6146" max="6146" width="19.85546875" customWidth="1"/>
    <col min="6147" max="6148" width="17.85546875" customWidth="1"/>
    <col min="6149" max="6158" width="17.5703125" customWidth="1"/>
    <col min="6402" max="6402" width="19.85546875" customWidth="1"/>
    <col min="6403" max="6404" width="17.85546875" customWidth="1"/>
    <col min="6405" max="6414" width="17.5703125" customWidth="1"/>
    <col min="6658" max="6658" width="19.85546875" customWidth="1"/>
    <col min="6659" max="6660" width="17.85546875" customWidth="1"/>
    <col min="6661" max="6670" width="17.5703125" customWidth="1"/>
    <col min="6914" max="6914" width="19.85546875" customWidth="1"/>
    <col min="6915" max="6916" width="17.85546875" customWidth="1"/>
    <col min="6917" max="6926" width="17.5703125" customWidth="1"/>
    <col min="7170" max="7170" width="19.85546875" customWidth="1"/>
    <col min="7171" max="7172" width="17.85546875" customWidth="1"/>
    <col min="7173" max="7182" width="17.5703125" customWidth="1"/>
    <col min="7426" max="7426" width="19.85546875" customWidth="1"/>
    <col min="7427" max="7428" width="17.85546875" customWidth="1"/>
    <col min="7429" max="7438" width="17.5703125" customWidth="1"/>
    <col min="7682" max="7682" width="19.85546875" customWidth="1"/>
    <col min="7683" max="7684" width="17.85546875" customWidth="1"/>
    <col min="7685" max="7694" width="17.5703125" customWidth="1"/>
    <col min="7938" max="7938" width="19.85546875" customWidth="1"/>
    <col min="7939" max="7940" width="17.85546875" customWidth="1"/>
    <col min="7941" max="7950" width="17.5703125" customWidth="1"/>
    <col min="8194" max="8194" width="19.85546875" customWidth="1"/>
    <col min="8195" max="8196" width="17.85546875" customWidth="1"/>
    <col min="8197" max="8206" width="17.5703125" customWidth="1"/>
    <col min="8450" max="8450" width="19.85546875" customWidth="1"/>
    <col min="8451" max="8452" width="17.85546875" customWidth="1"/>
    <col min="8453" max="8462" width="17.5703125" customWidth="1"/>
    <col min="8706" max="8706" width="19.85546875" customWidth="1"/>
    <col min="8707" max="8708" width="17.85546875" customWidth="1"/>
    <col min="8709" max="8718" width="17.5703125" customWidth="1"/>
    <col min="8962" max="8962" width="19.85546875" customWidth="1"/>
    <col min="8963" max="8964" width="17.85546875" customWidth="1"/>
    <col min="8965" max="8974" width="17.5703125" customWidth="1"/>
    <col min="9218" max="9218" width="19.85546875" customWidth="1"/>
    <col min="9219" max="9220" width="17.85546875" customWidth="1"/>
    <col min="9221" max="9230" width="17.5703125" customWidth="1"/>
    <col min="9474" max="9474" width="19.85546875" customWidth="1"/>
    <col min="9475" max="9476" width="17.85546875" customWidth="1"/>
    <col min="9477" max="9486" width="17.5703125" customWidth="1"/>
    <col min="9730" max="9730" width="19.85546875" customWidth="1"/>
    <col min="9731" max="9732" width="17.85546875" customWidth="1"/>
    <col min="9733" max="9742" width="17.5703125" customWidth="1"/>
    <col min="9986" max="9986" width="19.85546875" customWidth="1"/>
    <col min="9987" max="9988" width="17.85546875" customWidth="1"/>
    <col min="9989" max="9998" width="17.5703125" customWidth="1"/>
    <col min="10242" max="10242" width="19.85546875" customWidth="1"/>
    <col min="10243" max="10244" width="17.85546875" customWidth="1"/>
    <col min="10245" max="10254" width="17.5703125" customWidth="1"/>
    <col min="10498" max="10498" width="19.85546875" customWidth="1"/>
    <col min="10499" max="10500" width="17.85546875" customWidth="1"/>
    <col min="10501" max="10510" width="17.5703125" customWidth="1"/>
    <col min="10754" max="10754" width="19.85546875" customWidth="1"/>
    <col min="10755" max="10756" width="17.85546875" customWidth="1"/>
    <col min="10757" max="10766" width="17.5703125" customWidth="1"/>
    <col min="11010" max="11010" width="19.85546875" customWidth="1"/>
    <col min="11011" max="11012" width="17.85546875" customWidth="1"/>
    <col min="11013" max="11022" width="17.5703125" customWidth="1"/>
    <col min="11266" max="11266" width="19.85546875" customWidth="1"/>
    <col min="11267" max="11268" width="17.85546875" customWidth="1"/>
    <col min="11269" max="11278" width="17.5703125" customWidth="1"/>
    <col min="11522" max="11522" width="19.85546875" customWidth="1"/>
    <col min="11523" max="11524" width="17.85546875" customWidth="1"/>
    <col min="11525" max="11534" width="17.5703125" customWidth="1"/>
    <col min="11778" max="11778" width="19.85546875" customWidth="1"/>
    <col min="11779" max="11780" width="17.85546875" customWidth="1"/>
    <col min="11781" max="11790" width="17.5703125" customWidth="1"/>
    <col min="12034" max="12034" width="19.85546875" customWidth="1"/>
    <col min="12035" max="12036" width="17.85546875" customWidth="1"/>
    <col min="12037" max="12046" width="17.5703125" customWidth="1"/>
    <col min="12290" max="12290" width="19.85546875" customWidth="1"/>
    <col min="12291" max="12292" width="17.85546875" customWidth="1"/>
    <col min="12293" max="12302" width="17.5703125" customWidth="1"/>
    <col min="12546" max="12546" width="19.85546875" customWidth="1"/>
    <col min="12547" max="12548" width="17.85546875" customWidth="1"/>
    <col min="12549" max="12558" width="17.5703125" customWidth="1"/>
    <col min="12802" max="12802" width="19.85546875" customWidth="1"/>
    <col min="12803" max="12804" width="17.85546875" customWidth="1"/>
    <col min="12805" max="12814" width="17.5703125" customWidth="1"/>
    <col min="13058" max="13058" width="19.85546875" customWidth="1"/>
    <col min="13059" max="13060" width="17.85546875" customWidth="1"/>
    <col min="13061" max="13070" width="17.5703125" customWidth="1"/>
    <col min="13314" max="13314" width="19.85546875" customWidth="1"/>
    <col min="13315" max="13316" width="17.85546875" customWidth="1"/>
    <col min="13317" max="13326" width="17.5703125" customWidth="1"/>
    <col min="13570" max="13570" width="19.85546875" customWidth="1"/>
    <col min="13571" max="13572" width="17.85546875" customWidth="1"/>
    <col min="13573" max="13582" width="17.5703125" customWidth="1"/>
    <col min="13826" max="13826" width="19.85546875" customWidth="1"/>
    <col min="13827" max="13828" width="17.85546875" customWidth="1"/>
    <col min="13829" max="13838" width="17.5703125" customWidth="1"/>
    <col min="14082" max="14082" width="19.85546875" customWidth="1"/>
    <col min="14083" max="14084" width="17.85546875" customWidth="1"/>
    <col min="14085" max="14094" width="17.5703125" customWidth="1"/>
    <col min="14338" max="14338" width="19.85546875" customWidth="1"/>
    <col min="14339" max="14340" width="17.85546875" customWidth="1"/>
    <col min="14341" max="14350" width="17.5703125" customWidth="1"/>
    <col min="14594" max="14594" width="19.85546875" customWidth="1"/>
    <col min="14595" max="14596" width="17.85546875" customWidth="1"/>
    <col min="14597" max="14606" width="17.5703125" customWidth="1"/>
    <col min="14850" max="14850" width="19.85546875" customWidth="1"/>
    <col min="14851" max="14852" width="17.85546875" customWidth="1"/>
    <col min="14853" max="14862" width="17.5703125" customWidth="1"/>
    <col min="15106" max="15106" width="19.85546875" customWidth="1"/>
    <col min="15107" max="15108" width="17.85546875" customWidth="1"/>
    <col min="15109" max="15118" width="17.5703125" customWidth="1"/>
    <col min="15362" max="15362" width="19.85546875" customWidth="1"/>
    <col min="15363" max="15364" width="17.85546875" customWidth="1"/>
    <col min="15365" max="15374" width="17.5703125" customWidth="1"/>
    <col min="15618" max="15618" width="19.85546875" customWidth="1"/>
    <col min="15619" max="15620" width="17.85546875" customWidth="1"/>
    <col min="15621" max="15630" width="17.5703125" customWidth="1"/>
    <col min="15874" max="15874" width="19.85546875" customWidth="1"/>
    <col min="15875" max="15876" width="17.85546875" customWidth="1"/>
    <col min="15877" max="15886" width="17.5703125" customWidth="1"/>
    <col min="16130" max="16130" width="19.85546875" customWidth="1"/>
    <col min="16131" max="16132" width="17.85546875" customWidth="1"/>
    <col min="16133" max="16142" width="17.5703125" customWidth="1"/>
  </cols>
  <sheetData>
    <row r="1" spans="1:14" ht="17.25" customHeight="1" x14ac:dyDescent="0.25">
      <c r="A1" s="1"/>
      <c r="B1" s="1"/>
      <c r="C1" s="1"/>
      <c r="D1" s="1"/>
      <c r="F1" s="1"/>
      <c r="G1" s="1"/>
      <c r="H1" s="1"/>
      <c r="I1" s="1"/>
      <c r="J1" s="3"/>
      <c r="K1" s="3"/>
      <c r="L1" s="1"/>
      <c r="M1" s="2"/>
    </row>
    <row r="2" spans="1:14" ht="17.25" customHeight="1" x14ac:dyDescent="0.25">
      <c r="A2" s="1"/>
      <c r="B2" s="1"/>
      <c r="C2" s="1"/>
      <c r="D2" s="1"/>
      <c r="E2" s="1"/>
      <c r="G2" s="1"/>
      <c r="H2" s="1"/>
      <c r="I2" s="1"/>
      <c r="J2" s="1"/>
      <c r="K2" s="3"/>
      <c r="L2" s="3"/>
      <c r="M2" s="1"/>
      <c r="N2" s="2"/>
    </row>
    <row r="3" spans="1:14" ht="19.5" customHeight="1" x14ac:dyDescent="0.25">
      <c r="A3" s="4" t="s">
        <v>0</v>
      </c>
      <c r="B3" s="5"/>
      <c r="C3" s="270" t="s">
        <v>58</v>
      </c>
      <c r="D3" s="270"/>
      <c r="E3" s="270"/>
      <c r="F3" s="270"/>
      <c r="G3" s="270"/>
      <c r="H3" s="270"/>
      <c r="I3" s="270"/>
      <c r="J3" s="1"/>
      <c r="K3" s="271" t="s">
        <v>1</v>
      </c>
      <c r="L3" s="272"/>
      <c r="M3" s="273"/>
      <c r="N3" s="49"/>
    </row>
    <row r="4" spans="1:14" ht="17.25" customHeight="1" x14ac:dyDescent="0.25">
      <c r="A4" s="1"/>
      <c r="B4" s="1"/>
      <c r="C4" s="1"/>
      <c r="D4" s="1"/>
      <c r="E4" s="1"/>
      <c r="F4" s="1"/>
      <c r="G4" s="1"/>
      <c r="H4" s="1"/>
      <c r="J4" s="50"/>
      <c r="K4" s="51" t="s">
        <v>2</v>
      </c>
      <c r="L4" s="274" t="s">
        <v>59</v>
      </c>
      <c r="M4" s="275"/>
    </row>
    <row r="5" spans="1:14" ht="19.5" customHeight="1" x14ac:dyDescent="0.25">
      <c r="A5" s="54" t="s">
        <v>36</v>
      </c>
      <c r="B5" s="6"/>
      <c r="C5" s="6"/>
      <c r="D5" s="7"/>
      <c r="E5" s="7"/>
      <c r="F5" s="7"/>
      <c r="G5" s="7"/>
      <c r="H5" s="1"/>
      <c r="J5" s="50"/>
      <c r="K5" s="52" t="s">
        <v>3</v>
      </c>
      <c r="L5" s="274" t="s">
        <v>59</v>
      </c>
      <c r="M5" s="275"/>
    </row>
    <row r="6" spans="1:14" ht="17.25" customHeight="1" x14ac:dyDescent="0.25">
      <c r="A6" s="53"/>
      <c r="B6" s="7"/>
      <c r="C6" s="7"/>
      <c r="D6" s="7"/>
      <c r="E6" s="32"/>
      <c r="F6" s="7"/>
      <c r="G6" s="7"/>
      <c r="H6" s="1"/>
      <c r="J6" s="34"/>
      <c r="K6" s="34"/>
      <c r="L6" s="34"/>
    </row>
    <row r="7" spans="1:14" ht="17.25" customHeight="1" x14ac:dyDescent="0.25">
      <c r="A7" s="55" t="s">
        <v>37</v>
      </c>
      <c r="B7" s="8"/>
      <c r="C7" s="8"/>
      <c r="D7" s="8"/>
      <c r="E7" s="8"/>
      <c r="F7" s="1"/>
      <c r="G7" s="9"/>
      <c r="H7" s="7"/>
      <c r="K7" s="35" t="s">
        <v>4</v>
      </c>
      <c r="L7" s="36"/>
      <c r="M7" s="37"/>
    </row>
    <row r="8" spans="1:14" ht="17.25" customHeight="1" x14ac:dyDescent="0.25">
      <c r="A8" s="56" t="s">
        <v>26</v>
      </c>
      <c r="B8" s="1"/>
      <c r="C8" s="1"/>
      <c r="D8" s="1"/>
      <c r="E8" s="1"/>
      <c r="F8" s="9"/>
      <c r="G8" s="9"/>
      <c r="H8" s="7"/>
      <c r="K8" s="38" t="s">
        <v>5</v>
      </c>
      <c r="L8" s="39"/>
      <c r="M8" s="40"/>
    </row>
    <row r="9" spans="1:14" ht="17.25" customHeight="1" x14ac:dyDescent="0.25">
      <c r="A9" s="56" t="s">
        <v>27</v>
      </c>
      <c r="B9" s="10"/>
      <c r="C9" s="10"/>
      <c r="D9" s="9"/>
      <c r="E9" s="9"/>
      <c r="F9" s="9"/>
      <c r="G9" s="9"/>
      <c r="H9" s="7"/>
      <c r="K9" s="38" t="s">
        <v>6</v>
      </c>
      <c r="L9" s="39"/>
      <c r="M9" s="40"/>
    </row>
    <row r="10" spans="1:14" ht="17.25" customHeight="1" x14ac:dyDescent="0.25">
      <c r="A10" s="57" t="s">
        <v>38</v>
      </c>
      <c r="B10" s="10"/>
      <c r="C10" s="8"/>
      <c r="D10" s="7"/>
      <c r="E10" s="7"/>
      <c r="F10" s="9"/>
      <c r="G10" s="9"/>
      <c r="H10" s="7"/>
      <c r="K10" s="38" t="s">
        <v>56</v>
      </c>
      <c r="L10" s="39"/>
      <c r="M10" s="40"/>
    </row>
    <row r="11" spans="1:14" ht="17.25" customHeight="1" x14ac:dyDescent="0.25">
      <c r="A11" s="58" t="s">
        <v>28</v>
      </c>
      <c r="B11" s="7"/>
      <c r="C11" s="10"/>
      <c r="D11" s="9"/>
      <c r="E11" s="7"/>
      <c r="F11" s="9"/>
      <c r="G11" s="9"/>
      <c r="H11" s="7"/>
      <c r="K11" s="71" t="s">
        <v>7</v>
      </c>
      <c r="L11" s="70"/>
      <c r="M11" s="72"/>
    </row>
    <row r="12" spans="1:14" ht="17.25" customHeight="1" x14ac:dyDescent="0.25">
      <c r="A12" s="57" t="s">
        <v>39</v>
      </c>
      <c r="B12" s="7"/>
      <c r="C12" s="10"/>
      <c r="D12" s="10"/>
      <c r="E12" s="10"/>
      <c r="F12" s="9"/>
      <c r="G12" s="1"/>
      <c r="H12" s="1"/>
      <c r="K12" s="41" t="s">
        <v>57</v>
      </c>
      <c r="L12" s="73"/>
      <c r="M12" s="74"/>
    </row>
    <row r="13" spans="1:14" ht="17.25" customHeight="1" x14ac:dyDescent="0.25">
      <c r="A13" s="53" t="s">
        <v>40</v>
      </c>
      <c r="B13" s="1"/>
      <c r="C13" s="9"/>
      <c r="D13" s="9"/>
      <c r="E13" s="10"/>
      <c r="F13" s="9"/>
      <c r="G13" s="1"/>
      <c r="H13" s="1"/>
      <c r="I13" s="1"/>
      <c r="J13" s="1"/>
      <c r="K13" s="1"/>
      <c r="L13" s="10"/>
      <c r="M13" s="1"/>
      <c r="N13" s="1"/>
    </row>
    <row r="14" spans="1:14" ht="17.25" customHeight="1" x14ac:dyDescent="0.25">
      <c r="A14" s="59" t="s">
        <v>41</v>
      </c>
      <c r="B14" s="1"/>
      <c r="C14" s="9"/>
      <c r="D14" s="9"/>
      <c r="E14" s="1"/>
      <c r="F14" s="9"/>
      <c r="G14" s="33"/>
      <c r="H14" s="32"/>
      <c r="I14" s="1"/>
      <c r="J14" s="1"/>
      <c r="K14" s="1"/>
      <c r="L14" s="1"/>
      <c r="M14" s="1"/>
      <c r="N14" s="1"/>
    </row>
    <row r="15" spans="1:14" ht="17.25" customHeight="1" x14ac:dyDescent="0.25">
      <c r="A15" s="59" t="s">
        <v>42</v>
      </c>
      <c r="B15" s="1"/>
      <c r="C15" s="1"/>
      <c r="D15" s="1"/>
      <c r="E15" s="9"/>
      <c r="F15" s="9"/>
      <c r="G15" s="7"/>
      <c r="H15" s="7"/>
      <c r="I15" s="1"/>
      <c r="J15" s="1"/>
      <c r="K15" s="1"/>
      <c r="L15" s="1"/>
      <c r="M15" s="1"/>
      <c r="N15" s="1"/>
    </row>
    <row r="16" spans="1:14" ht="17.25" customHeight="1" x14ac:dyDescent="0.25">
      <c r="A16" s="59" t="s">
        <v>43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</row>
    <row r="17" spans="1:20" ht="17.25" customHeight="1" thickBot="1" x14ac:dyDescent="0.3">
      <c r="A17" s="8"/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</row>
    <row r="18" spans="1:20" ht="57.75" customHeight="1" thickBot="1" x14ac:dyDescent="0.3">
      <c r="A18" s="268" t="s">
        <v>30</v>
      </c>
      <c r="B18" s="269"/>
      <c r="C18" s="11" t="s">
        <v>8</v>
      </c>
      <c r="D18" s="11" t="s">
        <v>9</v>
      </c>
      <c r="E18" s="11" t="s">
        <v>31</v>
      </c>
      <c r="F18" s="11" t="s">
        <v>10</v>
      </c>
      <c r="G18" s="12" t="s">
        <v>11</v>
      </c>
      <c r="H18" s="11" t="s">
        <v>12</v>
      </c>
      <c r="I18" s="11" t="s">
        <v>13</v>
      </c>
      <c r="J18" s="11" t="s">
        <v>14</v>
      </c>
      <c r="K18" s="11" t="s">
        <v>15</v>
      </c>
      <c r="L18" s="13" t="s">
        <v>16</v>
      </c>
      <c r="M18" s="14" t="s">
        <v>17</v>
      </c>
      <c r="N18" s="9"/>
      <c r="O18" t="s">
        <v>166</v>
      </c>
      <c r="P18" t="s">
        <v>167</v>
      </c>
      <c r="Q18" s="247" t="s">
        <v>146</v>
      </c>
      <c r="S18" s="247" t="s">
        <v>106</v>
      </c>
      <c r="T18" s="247" t="s">
        <v>104</v>
      </c>
    </row>
    <row r="19" spans="1:20" ht="17.25" customHeight="1" x14ac:dyDescent="0.25">
      <c r="A19" s="42" t="s">
        <v>32</v>
      </c>
      <c r="B19" s="15" t="s">
        <v>18</v>
      </c>
      <c r="C19" s="43">
        <f>ROUND(ROUND(SUM(O19,P19)*(1+$C$40+$C$41),2)*(1-$C$42),0)</f>
        <v>5283</v>
      </c>
      <c r="D19" s="43">
        <f>ROUND(ROUND(ROUND(ROUND(INDEX(Curr_BR,MATCH($Q19&amp;$R19,Curr_BR_ID,0), $D$48)*INDEX(Curr_DR,MATCH($S19,Curr_DR_ID,0),$D$48),2)*INDEX(Curr_Limit,MATCH($C$39,Curr_Limit_ID,0),$D$48),0)*(1+$C$40+$C$41),2)*(1-$C$42),0)</f>
        <v>92</v>
      </c>
      <c r="E19" s="43">
        <f>ROUND(ROUND(ROUND(ROUND(INDEX(Curr_BR,MATCH($Q19&amp;$R19,Curr_BR_ID,0), $G$48)*INDEX(Curr_DR,MATCH($S19,Curr_DR_ID,0),$G$48),0)*INDEX(Curr_RG,MATCH($F$42,Curr_RG_ID,0),$G$48),0)*(1+$C$40+$C$41),2)*(1-$C$42),0)</f>
        <v>699</v>
      </c>
      <c r="F19" s="43">
        <f>ROUND(ROUND(INDEX(Curr_BR,MATCH($Q19&amp;$R19,Curr_BR_ID,0), $H$48),0)*(1-$C$42),0)</f>
        <v>242</v>
      </c>
      <c r="G19" s="16">
        <f t="shared" ref="G19:G20" si="0">SUM(C19:F19)</f>
        <v>6316</v>
      </c>
      <c r="H19" s="43">
        <f>ROUND(ROUND(INDEX(Curr_BR,MATCH($Q19&amp;$R19,Curr_BR_ID,0), $J$48),0)*(1-$C$42),0)</f>
        <v>564</v>
      </c>
      <c r="I19" s="43"/>
      <c r="J19" s="43">
        <f>ROUND(ROUND(ROUND('PPV 1'!J19*INDEX(Curr_Multiplier,MATCH($Q19&amp;$R19,Curr_Multiplier_ID,0), $L$48),0)*(1+$C$40+$C$41),2)*(1-$C$42),0)</f>
        <v>594</v>
      </c>
      <c r="K19" s="43">
        <f>ROUND(ROUND('PPV 1'!K19*INDEX(Curr_Multiplier,MATCH($Q19&amp;$R19,Curr_Multiplier_ID,0), $M$48),0)*(1-$C$42),0)</f>
        <v>289</v>
      </c>
      <c r="L19" s="16">
        <f t="shared" ref="L19:L29" si="1">SUM(H19:K19)</f>
        <v>1447</v>
      </c>
      <c r="M19" s="17">
        <f t="shared" ref="M19:M29" si="2">SUM(G19,L19)</f>
        <v>7763</v>
      </c>
      <c r="N19" s="9"/>
      <c r="O19">
        <f>ROUND(ROUND(INDEX(Curr_BR,MATCH($Q19&amp;$R19,Curr_BR_ID,0), $C$48)*INDEX(Curr_DR,MATCH($S19,Curr_DR_ID,0),$C$48),2)*INDEX(Curr_Limit,MATCH($C$39,Curr_Limit_ID,0),$C$48),0)</f>
        <v>3820</v>
      </c>
      <c r="P19">
        <f>ROUND(ROUND(INDEX(Curr_BR,MATCH($Q19&amp;$R19,Curr_BR_ID,0), $E$48)*INDEX(Curr_DR,MATCH($S19,Curr_DR_ID,0),$E$48),2)*INDEX(Curr_Limit,MATCH($C$39,Curr_Limit_ID,0),$E$48),0)</f>
        <v>2050</v>
      </c>
      <c r="Q19" s="247">
        <v>1</v>
      </c>
      <c r="R19" s="247" t="s">
        <v>75</v>
      </c>
      <c r="S19" t="str">
        <f>$C$38&amp;R19</f>
        <v>2U</v>
      </c>
      <c r="T19" t="str">
        <f>TEXT($C$37,"0#")&amp;R19</f>
        <v>7A. 7C, 7N, 7BU</v>
      </c>
    </row>
    <row r="20" spans="1:20" ht="17.25" customHeight="1" x14ac:dyDescent="0.25">
      <c r="A20" s="18"/>
      <c r="B20" s="19" t="s">
        <v>19</v>
      </c>
      <c r="C20" s="44">
        <f>ROUND(ROUND(SUM(O20,P20)*(1+$J$40+$J$41),2)*(1-$J$42),0)</f>
        <v>6135</v>
      </c>
      <c r="D20" s="44">
        <f>ROUND(ROUND(ROUND(ROUND(INDEX(Prop_BR,MATCH($Q20&amp;$R20,Prop_BR_ID,0), $D$48)*INDEX(Prop_DR,MATCH($S20,Prop_DR_ID,0),$D$48),2)*INDEX(Prop_Limit,MATCH($J$39,Prop_Limit_ID,0),$D$48),0)*(1+$J$40+$J$41),2)*(1-$J$42),0)</f>
        <v>107</v>
      </c>
      <c r="E20" s="44">
        <f>ROUND(ROUND(ROUND(ROUND(INDEX(Prop_BR,MATCH($Q20&amp;$R20,Prop_BR_ID,0), $G$48)*INDEX(Prop_DR,MATCH($S20,Prop_DR_ID,0),$G$48),0)*INDEX(Prop_RG,MATCH($M$42,Prop_RG_ID,0),$G$48),0)*(1+$J$40+$J$41),2)*(1-$J$42),0)</f>
        <v>811</v>
      </c>
      <c r="F20" s="44">
        <f>ROUND(ROUND(INDEX(Prop_BR,MATCH($Q20&amp;$R20,Prop_BR_ID,0), $H$48),0)*(1-$J$42),0)</f>
        <v>272</v>
      </c>
      <c r="G20" s="20">
        <f t="shared" si="0"/>
        <v>7325</v>
      </c>
      <c r="H20" s="44">
        <f>ROUND(ROUND(INDEX(Prop_BR,MATCH($Q20&amp;$R20,Prop_BR_ID,0), $J$48),0)*(1-$J$42),0)</f>
        <v>615</v>
      </c>
      <c r="I20" s="44"/>
      <c r="J20" s="44">
        <f>ROUND(ROUND(ROUND('PPV 1'!J20*INDEX(Prop_Multiplier,MATCH($Q20&amp;$R20,Prop_Multiplier_ID,0), $L$48),0)*(1+$J$40+$J$41),2)*(1-$J$42),0)</f>
        <v>671</v>
      </c>
      <c r="K20" s="44">
        <f>ROUND(ROUND('PPV 1'!K20*INDEX(Prop_Multiplier,MATCH($Q20&amp;$R20,Prop_Multiplier_ID,0), $M$48),0)*(1-$J$42),0)</f>
        <v>341</v>
      </c>
      <c r="L20" s="20">
        <f t="shared" si="1"/>
        <v>1627</v>
      </c>
      <c r="M20" s="21">
        <f t="shared" si="2"/>
        <v>8952</v>
      </c>
      <c r="N20" s="9"/>
      <c r="O20">
        <f>ROUND(ROUND(INDEX(Prop_BR,MATCH($Q20&amp;$R20,Prop_BR_ID,0), $C$48)*INDEX(Prop_DR,MATCH($S20,Prop_DR_ID,0),$C$48),2)*INDEX(Prop_Limit,MATCH($J$39,Prop_Limit_ID,0),$C$48),0)</f>
        <v>4225</v>
      </c>
      <c r="P20">
        <f>ROUND(ROUND(INDEX(Prop_BR,MATCH($Q20&amp;$R20,Prop_BR_ID,0), $E$48)*INDEX(Prop_DR,MATCH($S20,Prop_DR_ID,0),$E$48),2)*INDEX(Prop_Limit,MATCH($J$39,Prop_Limit_ID,0),$E$48),0)</f>
        <v>2267</v>
      </c>
      <c r="Q20" s="247">
        <v>1</v>
      </c>
      <c r="R20" s="247" t="s">
        <v>75</v>
      </c>
      <c r="S20" t="str">
        <f>$C$38&amp;R20</f>
        <v>2U</v>
      </c>
      <c r="T20" t="str">
        <f>TEXT($C$37,"0#")&amp;R20</f>
        <v>7A. 7C, 7N, 7BU</v>
      </c>
    </row>
    <row r="21" spans="1:20" ht="17.25" customHeight="1" thickBot="1" x14ac:dyDescent="0.3">
      <c r="A21" s="22" t="s">
        <v>20</v>
      </c>
      <c r="B21" s="23"/>
      <c r="C21" s="45">
        <f>IF(C19&lt;&gt;0,C20/C19-1,"")</f>
        <v>0.16127200454287327</v>
      </c>
      <c r="D21" s="45">
        <f t="shared" ref="D21:E21" si="3">IF(D19&lt;&gt;0,D20/D19-1,"")</f>
        <v>0.16304347826086962</v>
      </c>
      <c r="E21" s="45">
        <f t="shared" si="3"/>
        <v>0.16022889842632337</v>
      </c>
      <c r="F21" s="45">
        <f t="shared" ref="F21:H21" si="4">IF(F19&lt;&gt;0,F20/F19-1,"")</f>
        <v>0.12396694214876036</v>
      </c>
      <c r="G21" s="24">
        <f t="shared" si="4"/>
        <v>0.15975300823305894</v>
      </c>
      <c r="H21" s="45">
        <f t="shared" si="4"/>
        <v>9.0425531914893664E-2</v>
      </c>
      <c r="I21" s="45" t="str">
        <f t="shared" ref="I21:J21" si="5">IF(I19&lt;&gt;0,I20/I19-1,"")</f>
        <v/>
      </c>
      <c r="J21" s="45">
        <f t="shared" si="5"/>
        <v>0.12962962962962954</v>
      </c>
      <c r="K21" s="45">
        <f t="shared" ref="K21:M21" si="6">IF(K19&lt;&gt;0,K20/K19-1,"")</f>
        <v>0.17993079584775096</v>
      </c>
      <c r="L21" s="24">
        <f t="shared" si="6"/>
        <v>0.12439530062197646</v>
      </c>
      <c r="M21" s="25">
        <f t="shared" si="6"/>
        <v>0.15316243720211253</v>
      </c>
      <c r="N21" s="9"/>
      <c r="Q21" s="247"/>
      <c r="R21" s="247"/>
    </row>
    <row r="22" spans="1:20" ht="17.25" customHeight="1" x14ac:dyDescent="0.25">
      <c r="A22" s="42" t="s">
        <v>33</v>
      </c>
      <c r="B22" s="15" t="s">
        <v>18</v>
      </c>
      <c r="C22" s="43">
        <f>ROUND(ROUND(SUM(O22,P22)*(1+$C$40+$C$41),2)*(1-$C$42),0)</f>
        <v>3251</v>
      </c>
      <c r="D22" s="43">
        <f>ROUND(ROUND(ROUND(ROUND(INDEX(Curr_BR,MATCH($Q22&amp;$R22,Curr_BR_ID,0), $D$48)*INDEX(Curr_DR,MATCH($S22,Curr_DR_ID,0),$D$48),2)*INDEX(Curr_Limit,MATCH($C$39,Curr_Limit_ID,0),$D$48),0)*(1+$C$40+$C$41),2)*(1-$C$42),0)</f>
        <v>57</v>
      </c>
      <c r="E22" s="43">
        <f>ROUND(ROUND(ROUND(ROUND(INDEX(Curr_BR,MATCH($Q22&amp;$R22,Curr_BR_ID,0), $G$48)*INDEX(Curr_DR,MATCH($S22,Curr_DR_ID,0),$G$48),0)*INDEX(Curr_RG,MATCH($F$42,Curr_RG_ID,0),$G$48),0)*(1+$C$40+$C$41),2)*(1-$C$42),0)</f>
        <v>433</v>
      </c>
      <c r="F22" s="43">
        <f>ROUND(ROUND(INDEX(Curr_BR,MATCH($Q22&amp;$R22,Curr_BR_ID,0), $H$48),0)*(1-$C$42),0)</f>
        <v>242</v>
      </c>
      <c r="G22" s="16">
        <f t="shared" ref="G22:G29" si="7">SUM(C22:F22)</f>
        <v>3983</v>
      </c>
      <c r="H22" s="43">
        <f>ROUND(ROUND(INDEX(Curr_BR,MATCH($Q22&amp;$R22,Curr_BR_ID,0), $J$48),0)*(1-$C$42),0)</f>
        <v>400</v>
      </c>
      <c r="I22" s="43"/>
      <c r="J22" s="43">
        <f>ROUND(ROUND(ROUND('PPV 1'!J22*INDEX(Curr_Multiplier,MATCH($Q22&amp;$R22,Curr_Multiplier_ID,0), $L$48),0)*(1+$C$40+$C$41),2)*(1-$C$42),0)</f>
        <v>484</v>
      </c>
      <c r="K22" s="43">
        <f>ROUND(ROUND('PPV 1'!K22*INDEX(Curr_Multiplier,MATCH($Q22&amp;$R22,Curr_Multiplier_ID,0), $M$48),0)*(1-$C$42),0)</f>
        <v>183</v>
      </c>
      <c r="L22" s="16">
        <f t="shared" si="1"/>
        <v>1067</v>
      </c>
      <c r="M22" s="17">
        <f t="shared" si="2"/>
        <v>5050</v>
      </c>
      <c r="N22" s="9"/>
      <c r="O22">
        <f>ROUND(ROUND(INDEX(Curr_BR,MATCH($Q22&amp;$R22,Curr_BR_ID,0), $C$48)*INDEX(Curr_DR,MATCH($S22,Curr_DR_ID,0),$C$48),2)*INDEX(Curr_Limit,MATCH($C$39,Curr_Limit_ID,0),$C$48),0)</f>
        <v>2351</v>
      </c>
      <c r="P22">
        <f>ROUND(ROUND(INDEX(Curr_BR,MATCH($Q22&amp;$R22,Curr_BR_ID,0), $E$48)*INDEX(Curr_DR,MATCH($S22,Curr_DR_ID,0),$E$48),2)*INDEX(Curr_Limit,MATCH($C$39,Curr_Limit_ID,0),$E$48),0)</f>
        <v>1261</v>
      </c>
      <c r="Q22" s="247">
        <v>2</v>
      </c>
      <c r="R22" s="247" t="s">
        <v>76</v>
      </c>
      <c r="S22" t="str">
        <f>$C$38&amp;R22</f>
        <v>2R</v>
      </c>
      <c r="T22" t="str">
        <f>TEXT($C$37,"0#")&amp;R22</f>
        <v>7A. 7C, 7N, 7BR</v>
      </c>
    </row>
    <row r="23" spans="1:20" ht="17.25" customHeight="1" x14ac:dyDescent="0.25">
      <c r="A23" s="18"/>
      <c r="B23" s="19" t="s">
        <v>19</v>
      </c>
      <c r="C23" s="44">
        <f>ROUND(ROUND(SUM(O23,P23)*(1+$J$40+$J$41),2)*(1-$J$42),0)</f>
        <v>3775</v>
      </c>
      <c r="D23" s="44">
        <f>ROUND(ROUND(ROUND(ROUND(INDEX(Prop_BR,MATCH($Q23&amp;$R23,Prop_BR_ID,0), $D$48)*INDEX(Prop_DR,MATCH($S23,Prop_DR_ID,0),$D$48),2)*INDEX(Prop_Limit,MATCH($J$39,Prop_Limit_ID,0),$D$48),0)*(1+$J$40+$J$41),2)*(1-$J$42),0)</f>
        <v>65</v>
      </c>
      <c r="E23" s="44">
        <f>ROUND(ROUND(ROUND(ROUND(INDEX(Prop_BR,MATCH($Q23&amp;$R23,Prop_BR_ID,0), $G$48)*INDEX(Prop_DR,MATCH($S23,Prop_DR_ID,0),$G$48),0)*INDEX(Prop_RG,MATCH($M$42,Prop_RG_ID,0),$G$48),0)*(1+$J$40+$J$41),2)*(1-$J$42),0)</f>
        <v>502</v>
      </c>
      <c r="F23" s="44">
        <f>ROUND(ROUND(INDEX(Prop_BR,MATCH($Q23&amp;$R23,Prop_BR_ID,0), $H$48),0)*(1-$J$42),0)</f>
        <v>272</v>
      </c>
      <c r="G23" s="20">
        <f t="shared" si="7"/>
        <v>4614</v>
      </c>
      <c r="H23" s="44">
        <f>ROUND(ROUND(INDEX(Prop_BR,MATCH($Q23&amp;$R23,Prop_BR_ID,0), $J$48),0)*(1-$J$42),0)</f>
        <v>436</v>
      </c>
      <c r="I23" s="44"/>
      <c r="J23" s="44">
        <f>ROUND(ROUND(ROUND('PPV 1'!J23*INDEX(Prop_Multiplier,MATCH($Q23&amp;$R23,Prop_Multiplier_ID,0), $L$48),0)*(1+$J$40+$J$41),2)*(1-$J$42),0)</f>
        <v>547</v>
      </c>
      <c r="K23" s="44">
        <f>ROUND(ROUND('PPV 1'!K23*INDEX(Prop_Multiplier,MATCH($Q23&amp;$R23,Prop_Multiplier_ID,0), $M$48),0)*(1-$J$42),0)</f>
        <v>216</v>
      </c>
      <c r="L23" s="20">
        <f t="shared" si="1"/>
        <v>1199</v>
      </c>
      <c r="M23" s="21">
        <f t="shared" si="2"/>
        <v>5813</v>
      </c>
      <c r="N23" s="9"/>
      <c r="O23">
        <f>ROUND(ROUND(INDEX(Prop_BR,MATCH($Q23&amp;$R23,Prop_BR_ID,0), $C$48)*INDEX(Prop_DR,MATCH($S23,Prop_DR_ID,0),$C$48),2)*INDEX(Prop_Limit,MATCH($J$39,Prop_Limit_ID,0),$C$48),0)</f>
        <v>2600</v>
      </c>
      <c r="P23">
        <f>ROUND(ROUND(INDEX(Prop_BR,MATCH($Q23&amp;$R23,Prop_BR_ID,0), $E$48)*INDEX(Prop_DR,MATCH($S23,Prop_DR_ID,0),$E$48),2)*INDEX(Prop_Limit,MATCH($J$39,Prop_Limit_ID,0),$E$48),0)</f>
        <v>1395</v>
      </c>
      <c r="Q23" s="247">
        <v>2</v>
      </c>
      <c r="R23" s="247" t="s">
        <v>76</v>
      </c>
      <c r="S23" t="str">
        <f>$C$38&amp;R23</f>
        <v>2R</v>
      </c>
      <c r="T23" t="str">
        <f>TEXT($C$37,"0#")&amp;R23</f>
        <v>7A. 7C, 7N, 7BR</v>
      </c>
    </row>
    <row r="24" spans="1:20" ht="17.25" customHeight="1" thickBot="1" x14ac:dyDescent="0.3">
      <c r="A24" s="22" t="s">
        <v>20</v>
      </c>
      <c r="B24" s="23"/>
      <c r="C24" s="45">
        <f t="shared" ref="C24" si="8">IF(C22&lt;&gt;0,C23/C22-1,"")</f>
        <v>0.16118117502306983</v>
      </c>
      <c r="D24" s="45">
        <f t="shared" ref="D24:M24" si="9">IF(D22&lt;&gt;0,D23/D22-1,"")</f>
        <v>0.14035087719298245</v>
      </c>
      <c r="E24" s="45">
        <f t="shared" si="9"/>
        <v>0.15935334872979223</v>
      </c>
      <c r="F24" s="45">
        <f t="shared" si="9"/>
        <v>0.12396694214876036</v>
      </c>
      <c r="G24" s="24">
        <f t="shared" si="9"/>
        <v>0.15842329902083852</v>
      </c>
      <c r="H24" s="45">
        <f t="shared" si="9"/>
        <v>9.000000000000008E-2</v>
      </c>
      <c r="I24" s="45" t="str">
        <f t="shared" si="9"/>
        <v/>
      </c>
      <c r="J24" s="45">
        <f t="shared" si="9"/>
        <v>0.13016528925619841</v>
      </c>
      <c r="K24" s="45">
        <f t="shared" si="9"/>
        <v>0.18032786885245899</v>
      </c>
      <c r="L24" s="24">
        <f t="shared" si="9"/>
        <v>0.12371134020618557</v>
      </c>
      <c r="M24" s="25">
        <f t="shared" si="9"/>
        <v>0.151089108910891</v>
      </c>
      <c r="N24" s="9"/>
      <c r="Q24" s="247"/>
      <c r="R24" s="247"/>
    </row>
    <row r="25" spans="1:20" ht="17.25" customHeight="1" x14ac:dyDescent="0.25">
      <c r="A25" s="42" t="s">
        <v>34</v>
      </c>
      <c r="B25" s="15" t="s">
        <v>18</v>
      </c>
      <c r="C25" s="43">
        <f>ROUND(ROUND(SUM(O25,P25)*(1+$C$40+$C$41),2)*(1-$C$42),0)</f>
        <v>3738</v>
      </c>
      <c r="D25" s="43">
        <f>ROUND(ROUND(ROUND(ROUND(INDEX(Curr_BR,MATCH($Q25&amp;$R25,Curr_BR_ID,0), $D$48)*INDEX(Curr_DR,MATCH($S25,Curr_DR_ID,0),$D$48),2)*INDEX(Curr_Limit,MATCH($C$39,Curr_Limit_ID,0),$D$48),0)*(1+$C$40+$C$41),2)*(1-$C$42),0)</f>
        <v>65</v>
      </c>
      <c r="E25" s="43">
        <f>ROUND(ROUND(ROUND(ROUND(INDEX(Curr_BR,MATCH($Q25&amp;$R25,Curr_BR_ID,0), $G$48)*INDEX(Curr_DR,MATCH($S25,Curr_DR_ID,0),$G$48),0)*INDEX(Curr_RG,MATCH($F$42,Curr_RG_ID,0),$G$48),0)*(1+$C$40+$C$41),2)*(1-$C$42),0)</f>
        <v>496</v>
      </c>
      <c r="F25" s="43">
        <f>ROUND(ROUND(INDEX(Curr_BR,MATCH($Q25&amp;$R25,Curr_BR_ID,0), $H$48),0)*(1-$C$42),0)</f>
        <v>242</v>
      </c>
      <c r="G25" s="16">
        <f t="shared" si="7"/>
        <v>4541</v>
      </c>
      <c r="H25" s="43">
        <f>ROUND(ROUND(INDEX(Curr_BR,MATCH($Q25&amp;$R25,Curr_BR_ID,0), $J$48),0)*(1-$C$42),0)</f>
        <v>414</v>
      </c>
      <c r="I25" s="43"/>
      <c r="J25" s="43">
        <f>ROUND(ROUND(ROUND('PPV 1'!J25*INDEX(Curr_Multiplier,MATCH($Q25&amp;$R25,Curr_Multiplier_ID,0), $L$48),0)*(1+$C$40+$C$41),2)*(1-$C$42),0)</f>
        <v>545</v>
      </c>
      <c r="K25" s="43">
        <f>ROUND(ROUND('PPV 1'!K25*INDEX(Curr_Multiplier,MATCH($Q25&amp;$R25,Curr_Multiplier_ID,0), $M$48),0)*(1-$C$42),0)</f>
        <v>227</v>
      </c>
      <c r="L25" s="16">
        <f t="shared" ref="L25:L26" si="10">SUM(H25:K25)</f>
        <v>1186</v>
      </c>
      <c r="M25" s="17">
        <f t="shared" si="2"/>
        <v>5727</v>
      </c>
      <c r="N25" s="9"/>
      <c r="O25">
        <f>ROUND(ROUND(INDEX(Curr_BR,MATCH($Q25&amp;$R25,Curr_BR_ID,0), $C$48)*INDEX(Curr_DR,MATCH($S25,Curr_DR_ID,0),$C$48),2)*INDEX(Curr_Limit,MATCH($C$39,Curr_Limit_ID,0),$C$48),0)</f>
        <v>2703</v>
      </c>
      <c r="P25">
        <f>ROUND(ROUND(INDEX(Curr_BR,MATCH($Q25&amp;$R25,Curr_BR_ID,0), $E$48)*INDEX(Curr_DR,MATCH($S25,Curr_DR_ID,0),$E$48),2)*INDEX(Curr_Limit,MATCH($C$39,Curr_Limit_ID,0),$E$48),0)</f>
        <v>1450</v>
      </c>
      <c r="Q25" s="247">
        <v>3</v>
      </c>
      <c r="R25" s="247" t="s">
        <v>76</v>
      </c>
      <c r="S25" t="str">
        <f>$C$38&amp;R25</f>
        <v>2R</v>
      </c>
      <c r="T25" t="str">
        <f>TEXT($C$37,"0#")&amp;R25</f>
        <v>7A. 7C, 7N, 7BR</v>
      </c>
    </row>
    <row r="26" spans="1:20" ht="17.25" customHeight="1" x14ac:dyDescent="0.25">
      <c r="A26" s="18"/>
      <c r="B26" s="19" t="s">
        <v>19</v>
      </c>
      <c r="C26" s="44">
        <f>ROUND(ROUND(SUM(O26,P26)*(1+$J$40+$J$41),2)*(1-$J$42),0)</f>
        <v>4340</v>
      </c>
      <c r="D26" s="44">
        <f>ROUND(ROUND(ROUND(ROUND(INDEX(Prop_BR,MATCH($Q26&amp;$R26,Prop_BR_ID,0), $D$48)*INDEX(Prop_DR,MATCH($S26,Prop_DR_ID,0),$D$48),2)*INDEX(Prop_Limit,MATCH($J$39,Prop_Limit_ID,0),$D$48),0)*(1+$J$40+$J$41),2)*(1-$J$42),0)</f>
        <v>76</v>
      </c>
      <c r="E26" s="44">
        <f>ROUND(ROUND(ROUND(ROUND(INDEX(Prop_BR,MATCH($Q26&amp;$R26,Prop_BR_ID,0), $G$48)*INDEX(Prop_DR,MATCH($S26,Prop_DR_ID,0),$G$48),0)*INDEX(Prop_RG,MATCH($M$42,Prop_RG_ID,0),$G$48),0)*(1+$J$40+$J$41),2)*(1-$J$42),0)</f>
        <v>576</v>
      </c>
      <c r="F26" s="44">
        <f>ROUND(ROUND(INDEX(Prop_BR,MATCH($Q26&amp;$R26,Prop_BR_ID,0), $H$48),0)*(1-$J$42),0)</f>
        <v>272</v>
      </c>
      <c r="G26" s="20">
        <f t="shared" si="7"/>
        <v>5264</v>
      </c>
      <c r="H26" s="44">
        <f>ROUND(ROUND(INDEX(Prop_BR,MATCH($Q26&amp;$R26,Prop_BR_ID,0), $J$48),0)*(1-$J$42),0)</f>
        <v>451</v>
      </c>
      <c r="I26" s="44"/>
      <c r="J26" s="44">
        <f>ROUND(ROUND(ROUND('PPV 1'!J26*INDEX(Prop_Multiplier,MATCH($Q26&amp;$R26,Prop_Multiplier_ID,0), $L$48),0)*(1+$J$40+$J$41),2)*(1-$J$42),0)</f>
        <v>615</v>
      </c>
      <c r="K26" s="44">
        <f>ROUND(ROUND('PPV 1'!K26*INDEX(Prop_Multiplier,MATCH($Q26&amp;$R26,Prop_Multiplier_ID,0), $M$48),0)*(1-$J$42),0)</f>
        <v>268</v>
      </c>
      <c r="L26" s="20">
        <f t="shared" si="10"/>
        <v>1334</v>
      </c>
      <c r="M26" s="21">
        <f t="shared" si="2"/>
        <v>6598</v>
      </c>
      <c r="N26" s="9"/>
      <c r="O26">
        <f>ROUND(ROUND(INDEX(Prop_BR,MATCH($Q26&amp;$R26,Prop_BR_ID,0), $C$48)*INDEX(Prop_DR,MATCH($S26,Prop_DR_ID,0),$C$48),2)*INDEX(Prop_Limit,MATCH($J$39,Prop_Limit_ID,0),$C$48),0)</f>
        <v>2989</v>
      </c>
      <c r="P26">
        <f>ROUND(ROUND(INDEX(Prop_BR,MATCH($Q26&amp;$R26,Prop_BR_ID,0), $E$48)*INDEX(Prop_DR,MATCH($S26,Prop_DR_ID,0),$E$48),2)*INDEX(Prop_Limit,MATCH($J$39,Prop_Limit_ID,0),$E$48),0)</f>
        <v>1604</v>
      </c>
      <c r="Q26" s="247">
        <v>3</v>
      </c>
      <c r="R26" s="247" t="s">
        <v>76</v>
      </c>
      <c r="S26" t="str">
        <f>$C$38&amp;R26</f>
        <v>2R</v>
      </c>
      <c r="T26" t="str">
        <f>TEXT($C$37,"0#")&amp;R26</f>
        <v>7A. 7C, 7N, 7BR</v>
      </c>
    </row>
    <row r="27" spans="1:20" ht="17.25" customHeight="1" thickBot="1" x14ac:dyDescent="0.3">
      <c r="A27" s="22" t="s">
        <v>20</v>
      </c>
      <c r="B27" s="23"/>
      <c r="C27" s="45">
        <f t="shared" ref="C27" si="11">IF(C25&lt;&gt;0,C26/C25-1,"")</f>
        <v>0.16104868913857673</v>
      </c>
      <c r="D27" s="45">
        <f t="shared" ref="D27:M27" si="12">IF(D25&lt;&gt;0,D26/D25-1,"")</f>
        <v>0.1692307692307693</v>
      </c>
      <c r="E27" s="45">
        <f t="shared" si="12"/>
        <v>0.16129032258064524</v>
      </c>
      <c r="F27" s="45">
        <f t="shared" si="12"/>
        <v>0.12396694214876036</v>
      </c>
      <c r="G27" s="24">
        <f t="shared" si="12"/>
        <v>0.1592160317110769</v>
      </c>
      <c r="H27" s="45">
        <f t="shared" si="12"/>
        <v>8.9371980676328455E-2</v>
      </c>
      <c r="I27" s="45" t="str">
        <f t="shared" si="12"/>
        <v/>
      </c>
      <c r="J27" s="45">
        <f t="shared" si="12"/>
        <v>0.12844036697247696</v>
      </c>
      <c r="K27" s="45">
        <f t="shared" si="12"/>
        <v>0.1806167400881058</v>
      </c>
      <c r="L27" s="24">
        <f t="shared" si="12"/>
        <v>0.12478920741989885</v>
      </c>
      <c r="M27" s="25">
        <f t="shared" si="12"/>
        <v>0.15208660729876033</v>
      </c>
      <c r="N27" s="9"/>
      <c r="Q27" s="247"/>
      <c r="R27" s="247"/>
    </row>
    <row r="28" spans="1:20" ht="17.25" customHeight="1" x14ac:dyDescent="0.25">
      <c r="A28" s="42" t="s">
        <v>35</v>
      </c>
      <c r="B28" s="15" t="s">
        <v>18</v>
      </c>
      <c r="C28" s="43">
        <f>ROUND(ROUND(SUM(O28,P28)*(1+$C$40+$C$41),2)*(1-$C$42),0)</f>
        <v>3251</v>
      </c>
      <c r="D28" s="43">
        <f>ROUND(ROUND(ROUND(ROUND(INDEX(Curr_BR,MATCH($Q28&amp;$R28,Curr_BR_ID,0), $D$48)*INDEX(Curr_DR,MATCH($S28,Curr_DR_ID,0),$D$48),2)*INDEX(Curr_Limit,MATCH($C$39,Curr_Limit_ID,0),$D$48),0)*(1+$C$40+$C$41),2)*(1-$C$42),0)</f>
        <v>57</v>
      </c>
      <c r="E28" s="43">
        <f>ROUND(ROUND(ROUND(ROUND(INDEX(Curr_BR,MATCH($Q28&amp;$R28,Curr_BR_ID,0), $G$48)*INDEX(Curr_DR,MATCH($S28,Curr_DR_ID,0),$G$48),0)*INDEX(Curr_RG,MATCH($F$42,Curr_RG_ID,0),$G$48),0)*(1+$C$40+$C$41),2)*(1-$C$42),0)</f>
        <v>433</v>
      </c>
      <c r="F28" s="43">
        <f>ROUND(ROUND(INDEX(Curr_BR,MATCH($Q28&amp;$R28,Curr_BR_ID,0), $H$48),0)*(1-$C$42),0)</f>
        <v>242</v>
      </c>
      <c r="G28" s="16">
        <f t="shared" si="7"/>
        <v>3983</v>
      </c>
      <c r="H28" s="43">
        <f>ROUND(ROUND(INDEX(Curr_BR,MATCH($Q28&amp;$R28,Curr_BR_ID,0), $J$48),0)*(1-$C$42),0)</f>
        <v>400</v>
      </c>
      <c r="I28" s="43"/>
      <c r="J28" s="43">
        <f>ROUND(ROUND(ROUND('PPV 1'!J28*INDEX(Curr_Multiplier,MATCH($Q28&amp;$R28,Curr_Multiplier_ID,0), $L$48),0)*(1+$C$40+$C$41),2)*(1-$C$42),0)</f>
        <v>484</v>
      </c>
      <c r="K28" s="43">
        <f>ROUND(ROUND('PPV 1'!K28*INDEX(Curr_Multiplier,MATCH($Q28&amp;$R28,Curr_Multiplier_ID,0), $M$48),0)*(1-$C$42),0)</f>
        <v>183</v>
      </c>
      <c r="L28" s="16">
        <f t="shared" si="1"/>
        <v>1067</v>
      </c>
      <c r="M28" s="17">
        <f t="shared" si="2"/>
        <v>5050</v>
      </c>
      <c r="N28" s="9"/>
      <c r="O28">
        <f>ROUND(ROUND(INDEX(Curr_BR,MATCH($Q28&amp;$R28,Curr_BR_ID,0), $C$48)*INDEX(Curr_DR,MATCH($S28,Curr_DR_ID,0),$C$48),2)*INDEX(Curr_Limit,MATCH($C$39,Curr_Limit_ID,0),$C$48),0)</f>
        <v>2351</v>
      </c>
      <c r="P28">
        <f>ROUND(ROUND(INDEX(Curr_BR,MATCH($Q28&amp;$R28,Curr_BR_ID,0), $E$48)*INDEX(Curr_DR,MATCH($S28,Curr_DR_ID,0),$E$48),2)*INDEX(Curr_Limit,MATCH($C$39,Curr_Limit_ID,0),$E$48),0)</f>
        <v>1261</v>
      </c>
      <c r="Q28" s="247">
        <v>2</v>
      </c>
      <c r="R28" s="247" t="s">
        <v>76</v>
      </c>
      <c r="S28" t="str">
        <f>$C$38&amp;R28</f>
        <v>2R</v>
      </c>
      <c r="T28" t="str">
        <f>TEXT($C$37,"0#")&amp;R28</f>
        <v>7A. 7C, 7N, 7BR</v>
      </c>
    </row>
    <row r="29" spans="1:20" ht="17.25" customHeight="1" x14ac:dyDescent="0.25">
      <c r="A29" s="18"/>
      <c r="B29" s="19" t="s">
        <v>19</v>
      </c>
      <c r="C29" s="44">
        <f>ROUND(ROUND(SUM(O29,P29)*(1+$J$40+$J$41),2)*(1-$J$42),0)</f>
        <v>3775</v>
      </c>
      <c r="D29" s="44">
        <f>ROUND(ROUND(ROUND(ROUND(INDEX(Prop_BR,MATCH($Q29&amp;$R29,Prop_BR_ID,0), $D$48)*INDEX(Prop_DR,MATCH($S29,Prop_DR_ID,0),$D$48),2)*INDEX(Prop_Limit,MATCH($J$39,Prop_Limit_ID,0),$D$48),0)*(1+$J$40+$J$41),2)*(1-$J$42),0)</f>
        <v>65</v>
      </c>
      <c r="E29" s="44">
        <f>ROUND(ROUND(ROUND(ROUND(INDEX(Prop_BR,MATCH($Q29&amp;$R29,Prop_BR_ID,0), $G$48)*INDEX(Prop_DR,MATCH($S29,Prop_DR_ID,0),$G$48),0)*INDEX(Prop_RG,MATCH($M$42,Prop_RG_ID,0),$G$48),0)*(1+$J$40+$J$41),2)*(1-$J$42),0)</f>
        <v>502</v>
      </c>
      <c r="F29" s="44">
        <f>ROUND(ROUND(INDEX(Prop_BR,MATCH($Q29&amp;$R29,Prop_BR_ID,0), $H$48),0)*(1-$J$42),0)</f>
        <v>272</v>
      </c>
      <c r="G29" s="20">
        <f t="shared" si="7"/>
        <v>4614</v>
      </c>
      <c r="H29" s="44">
        <f>ROUND(ROUND(INDEX(Prop_BR,MATCH($Q29&amp;$R29,Prop_BR_ID,0), $J$48),0)*(1-$J$42),0)</f>
        <v>436</v>
      </c>
      <c r="I29" s="44"/>
      <c r="J29" s="44">
        <f>ROUND(ROUND(ROUND('PPV 1'!J29*INDEX(Prop_Multiplier,MATCH($Q29&amp;$R29,Prop_Multiplier_ID,0), $L$48),0)*(1+$J$40+$J$41),2)*(1-$J$42),0)</f>
        <v>547</v>
      </c>
      <c r="K29" s="44">
        <f>ROUND(ROUND('PPV 1'!K29*INDEX(Prop_Multiplier,MATCH($Q29&amp;$R29,Prop_Multiplier_ID,0), $M$48),0)*(1-$J$42),0)</f>
        <v>216</v>
      </c>
      <c r="L29" s="20">
        <f t="shared" si="1"/>
        <v>1199</v>
      </c>
      <c r="M29" s="21">
        <f t="shared" si="2"/>
        <v>5813</v>
      </c>
      <c r="N29" s="9"/>
      <c r="O29">
        <f>ROUND(ROUND(INDEX(Prop_BR,MATCH($Q29&amp;$R29,Prop_BR_ID,0), $C$48)*INDEX(Prop_DR,MATCH($S29,Prop_DR_ID,0),$C$48),2)*INDEX(Prop_Limit,MATCH($J$39,Prop_Limit_ID,0),$C$48),0)</f>
        <v>2600</v>
      </c>
      <c r="P29">
        <f>ROUND(ROUND(INDEX(Prop_BR,MATCH($Q29&amp;$R29,Prop_BR_ID,0), $E$48)*INDEX(Prop_DR,MATCH($S29,Prop_DR_ID,0),$E$48),2)*INDEX(Prop_Limit,MATCH($J$39,Prop_Limit_ID,0),$E$48),0)</f>
        <v>1395</v>
      </c>
      <c r="Q29" s="247">
        <v>2</v>
      </c>
      <c r="R29" s="247" t="s">
        <v>76</v>
      </c>
      <c r="S29" t="str">
        <f>$C$38&amp;R29</f>
        <v>2R</v>
      </c>
      <c r="T29" t="str">
        <f>TEXT($C$37,"0#")&amp;R29</f>
        <v>7A. 7C, 7N, 7BR</v>
      </c>
    </row>
    <row r="30" spans="1:20" ht="17.25" customHeight="1" thickBot="1" x14ac:dyDescent="0.3">
      <c r="A30" s="22" t="s">
        <v>20</v>
      </c>
      <c r="B30" s="23"/>
      <c r="C30" s="45">
        <f t="shared" ref="C30" si="13">IF(C28&lt;&gt;0,C29/C28-1,"")</f>
        <v>0.16118117502306983</v>
      </c>
      <c r="D30" s="45">
        <f t="shared" ref="D30:M30" si="14">IF(D28&lt;&gt;0,D29/D28-1,"")</f>
        <v>0.14035087719298245</v>
      </c>
      <c r="E30" s="45">
        <f t="shared" si="14"/>
        <v>0.15935334872979223</v>
      </c>
      <c r="F30" s="45">
        <f t="shared" si="14"/>
        <v>0.12396694214876036</v>
      </c>
      <c r="G30" s="26">
        <f t="shared" si="14"/>
        <v>0.15842329902083852</v>
      </c>
      <c r="H30" s="45">
        <f t="shared" si="14"/>
        <v>9.000000000000008E-2</v>
      </c>
      <c r="I30" s="45" t="str">
        <f t="shared" si="14"/>
        <v/>
      </c>
      <c r="J30" s="45">
        <f t="shared" si="14"/>
        <v>0.13016528925619841</v>
      </c>
      <c r="K30" s="45">
        <f t="shared" si="14"/>
        <v>0.18032786885245899</v>
      </c>
      <c r="L30" s="26">
        <f t="shared" si="14"/>
        <v>0.12371134020618557</v>
      </c>
      <c r="M30" s="27">
        <f t="shared" si="14"/>
        <v>0.151089108910891</v>
      </c>
      <c r="N30" s="9"/>
    </row>
    <row r="31" spans="1:20" ht="17.25" customHeight="1" x14ac:dyDescent="0.25">
      <c r="A31" s="28" t="s">
        <v>22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20" ht="17.100000000000001" customHeight="1" x14ac:dyDescent="0.25">
      <c r="A32" s="244" t="s">
        <v>168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4" ht="17.100000000000001" customHeight="1" x14ac:dyDescent="0.25">
      <c r="A33" s="244" t="s">
        <v>169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4" ht="17.100000000000001" customHeight="1" x14ac:dyDescent="0.25">
      <c r="A34" s="244" t="s">
        <v>165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4" ht="17.25" customHeight="1" x14ac:dyDescent="0.25">
      <c r="A35" s="29" t="s">
        <v>23</v>
      </c>
      <c r="B35" s="29"/>
      <c r="C35" s="29"/>
      <c r="D35" s="29"/>
      <c r="E35" s="29"/>
      <c r="F35" s="29"/>
      <c r="G35" s="29"/>
      <c r="H35" s="29"/>
      <c r="I35" s="9"/>
      <c r="J35" s="9"/>
      <c r="K35" s="9"/>
      <c r="L35" s="9"/>
      <c r="M35" s="9"/>
      <c r="N35" s="9"/>
    </row>
    <row r="36" spans="1:14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21" customHeight="1" x14ac:dyDescent="0.25">
      <c r="A37" s="30" t="s">
        <v>24</v>
      </c>
      <c r="B37" s="46" t="s">
        <v>104</v>
      </c>
      <c r="C37" s="266" t="s">
        <v>171</v>
      </c>
      <c r="D37" s="46"/>
      <c r="E37" s="46" t="s">
        <v>139</v>
      </c>
      <c r="F37" s="245">
        <v>500</v>
      </c>
      <c r="G37" s="46"/>
      <c r="H37" s="31" t="s">
        <v>25</v>
      </c>
      <c r="I37" s="46" t="str">
        <f>B37</f>
        <v>Class</v>
      </c>
      <c r="J37" s="267" t="str">
        <f t="shared" ref="J37:J42" si="15">C37</f>
        <v>7A. 7C, 7N, 7B</v>
      </c>
      <c r="K37" s="46"/>
      <c r="L37" s="46" t="str">
        <f>E37</f>
        <v>Coll Deductible</v>
      </c>
      <c r="M37" s="46">
        <f t="shared" ref="L37:M42" si="16">F37</f>
        <v>500</v>
      </c>
      <c r="N37" s="9"/>
    </row>
    <row r="38" spans="1:14" ht="21" customHeight="1" x14ac:dyDescent="0.25">
      <c r="A38" s="9"/>
      <c r="B38" s="47" t="s">
        <v>106</v>
      </c>
      <c r="C38" s="246">
        <v>2</v>
      </c>
      <c r="D38" s="47"/>
      <c r="E38" s="47" t="s">
        <v>140</v>
      </c>
      <c r="F38" s="47">
        <f>F37</f>
        <v>500</v>
      </c>
      <c r="G38" s="47"/>
      <c r="H38" s="9"/>
      <c r="I38" s="47" t="str">
        <f t="shared" ref="I38:I42" si="17">B38</f>
        <v>DR</v>
      </c>
      <c r="J38" s="47">
        <f t="shared" si="15"/>
        <v>2</v>
      </c>
      <c r="K38" s="47"/>
      <c r="L38" s="47" t="str">
        <f t="shared" si="16"/>
        <v>Comp Deductible</v>
      </c>
      <c r="M38" s="47">
        <f t="shared" si="16"/>
        <v>500</v>
      </c>
      <c r="N38" s="9"/>
    </row>
    <row r="39" spans="1:14" ht="21" customHeight="1" x14ac:dyDescent="0.25">
      <c r="A39" s="9"/>
      <c r="B39" s="47" t="s">
        <v>101</v>
      </c>
      <c r="C39" s="246">
        <v>1000000</v>
      </c>
      <c r="D39" s="47"/>
      <c r="E39" s="47" t="s">
        <v>157</v>
      </c>
      <c r="F39" s="246">
        <v>0</v>
      </c>
      <c r="G39" s="47"/>
      <c r="H39" s="9"/>
      <c r="I39" s="47" t="str">
        <f t="shared" si="17"/>
        <v>Limit</v>
      </c>
      <c r="J39" s="47">
        <f t="shared" si="15"/>
        <v>1000000</v>
      </c>
      <c r="K39" s="47"/>
      <c r="L39" s="47" t="str">
        <f t="shared" ref="L39" si="18">E39</f>
        <v>DCPD Deductible</v>
      </c>
      <c r="M39" s="47">
        <f t="shared" ref="M39" si="19">F39</f>
        <v>0</v>
      </c>
      <c r="N39" s="9"/>
    </row>
    <row r="40" spans="1:14" ht="21" customHeight="1" x14ac:dyDescent="0.25">
      <c r="A40" s="9"/>
      <c r="B40" s="47" t="s">
        <v>141</v>
      </c>
      <c r="C40" s="250">
        <v>0</v>
      </c>
      <c r="D40" s="47"/>
      <c r="E40" s="47" t="s">
        <v>142</v>
      </c>
      <c r="F40" s="246">
        <v>27</v>
      </c>
      <c r="G40" s="47"/>
      <c r="H40" s="9"/>
      <c r="I40" s="47" t="str">
        <f t="shared" si="17"/>
        <v>Conviction s/c</v>
      </c>
      <c r="J40" s="250">
        <v>0.05</v>
      </c>
      <c r="K40" s="47"/>
      <c r="L40" s="47" t="str">
        <f t="shared" si="16"/>
        <v>Collision Rate Group</v>
      </c>
      <c r="M40" s="47">
        <f t="shared" si="16"/>
        <v>27</v>
      </c>
      <c r="N40" s="9"/>
    </row>
    <row r="41" spans="1:14" ht="21" customHeight="1" x14ac:dyDescent="0.25">
      <c r="A41" s="9"/>
      <c r="B41" s="47" t="s">
        <v>143</v>
      </c>
      <c r="C41" s="250">
        <v>0</v>
      </c>
      <c r="D41" s="47"/>
      <c r="E41" s="47" t="s">
        <v>144</v>
      </c>
      <c r="F41" s="246">
        <v>22</v>
      </c>
      <c r="G41" s="47"/>
      <c r="H41" s="9"/>
      <c r="I41" s="47" t="str">
        <f t="shared" si="17"/>
        <v>Claim s/c</v>
      </c>
      <c r="J41" s="254">
        <f>C41</f>
        <v>0</v>
      </c>
      <c r="K41" s="47"/>
      <c r="L41" s="47" t="str">
        <f t="shared" si="16"/>
        <v>Comprehensive Rate Group</v>
      </c>
      <c r="M41" s="47">
        <f t="shared" si="16"/>
        <v>22</v>
      </c>
      <c r="N41" s="9"/>
    </row>
    <row r="42" spans="1:14" x14ac:dyDescent="0.25">
      <c r="B42" s="48" t="s">
        <v>156</v>
      </c>
      <c r="C42" s="251">
        <v>0.1</v>
      </c>
      <c r="D42" s="48"/>
      <c r="E42" s="48" t="s">
        <v>158</v>
      </c>
      <c r="F42" s="265">
        <v>26</v>
      </c>
      <c r="G42" s="48"/>
      <c r="I42" s="48" t="str">
        <f t="shared" si="17"/>
        <v>Owner Factor</v>
      </c>
      <c r="J42" s="255">
        <f t="shared" si="15"/>
        <v>0.1</v>
      </c>
      <c r="K42" s="48"/>
      <c r="L42" s="48" t="str">
        <f t="shared" si="16"/>
        <v>DCPD Rate Group</v>
      </c>
      <c r="M42" s="48">
        <f t="shared" si="16"/>
        <v>26</v>
      </c>
    </row>
    <row r="44" spans="1:14" hidden="1" x14ac:dyDescent="0.25"/>
    <row r="45" spans="1:14" hidden="1" x14ac:dyDescent="0.25"/>
    <row r="46" spans="1:14" hidden="1" x14ac:dyDescent="0.25"/>
    <row r="47" spans="1:14" hidden="1" x14ac:dyDescent="0.25">
      <c r="B47" s="247" t="s">
        <v>147</v>
      </c>
      <c r="C47" s="247" t="s">
        <v>152</v>
      </c>
      <c r="D47" s="247" t="s">
        <v>153</v>
      </c>
      <c r="E47" s="247" t="s">
        <v>154</v>
      </c>
      <c r="F47" s="247" t="s">
        <v>155</v>
      </c>
      <c r="G47" s="247" t="s">
        <v>31</v>
      </c>
      <c r="H47" s="247" t="s">
        <v>66</v>
      </c>
      <c r="J47" s="247" t="s">
        <v>65</v>
      </c>
      <c r="K47" s="247" t="s">
        <v>67</v>
      </c>
      <c r="L47" s="247" t="s">
        <v>68</v>
      </c>
      <c r="M47" s="247" t="s">
        <v>69</v>
      </c>
    </row>
    <row r="48" spans="1:14" hidden="1" x14ac:dyDescent="0.25">
      <c r="B48" s="247" t="s">
        <v>148</v>
      </c>
      <c r="C48" s="249">
        <f t="shared" ref="C48:H48" si="20">MATCH(C$47,Curr_Cov_ID,0)</f>
        <v>1</v>
      </c>
      <c r="D48" s="249">
        <f t="shared" si="20"/>
        <v>2</v>
      </c>
      <c r="E48" s="249">
        <f t="shared" si="20"/>
        <v>3</v>
      </c>
      <c r="F48" s="249">
        <f t="shared" si="20"/>
        <v>4</v>
      </c>
      <c r="G48" s="249">
        <f t="shared" si="20"/>
        <v>5</v>
      </c>
      <c r="H48" s="249">
        <f t="shared" si="20"/>
        <v>7</v>
      </c>
      <c r="J48" s="249">
        <f>MATCH(J$47,Curr_Cov_ID,0)</f>
        <v>6</v>
      </c>
      <c r="K48" s="249">
        <f>MATCH(K$47,Curr_Cov_ID,0)</f>
        <v>8</v>
      </c>
      <c r="L48" s="249">
        <f>MATCH(L$47,Curr_Cov_ID,0)</f>
        <v>9</v>
      </c>
      <c r="M48" s="249">
        <f>MATCH(M$47,Curr_Cov_ID,0)</f>
        <v>10</v>
      </c>
    </row>
    <row r="49" spans="2:3" hidden="1" x14ac:dyDescent="0.25"/>
    <row r="50" spans="2:3" hidden="1" x14ac:dyDescent="0.25">
      <c r="B50" s="247" t="s">
        <v>149</v>
      </c>
      <c r="C50" s="256" t="s">
        <v>161</v>
      </c>
    </row>
    <row r="52" spans="2:3" x14ac:dyDescent="0.25">
      <c r="B52" s="247" t="s">
        <v>162</v>
      </c>
    </row>
  </sheetData>
  <mergeCells count="5">
    <mergeCell ref="A18:B18"/>
    <mergeCell ref="C3:I3"/>
    <mergeCell ref="K3:M3"/>
    <mergeCell ref="L4:M4"/>
    <mergeCell ref="L5:M5"/>
  </mergeCells>
  <pageMargins left="0.7" right="0.7" top="0.75" bottom="0.75" header="0.3" footer="0.3"/>
  <pageSetup scale="50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48"/>
  <sheetViews>
    <sheetView topLeftCell="A10" zoomScale="75" zoomScaleNormal="75" workbookViewId="0">
      <selection activeCell="F74" sqref="F74"/>
    </sheetView>
  </sheetViews>
  <sheetFormatPr defaultRowHeight="15" x14ac:dyDescent="0.25"/>
  <cols>
    <col min="1" max="1" width="19.85546875" customWidth="1"/>
    <col min="2" max="3" width="17.85546875" customWidth="1"/>
    <col min="4" max="13" width="17.5703125" customWidth="1"/>
    <col min="257" max="257" width="19.85546875" customWidth="1"/>
    <col min="258" max="259" width="17.85546875" customWidth="1"/>
    <col min="260" max="269" width="17.5703125" customWidth="1"/>
    <col min="513" max="513" width="19.85546875" customWidth="1"/>
    <col min="514" max="515" width="17.85546875" customWidth="1"/>
    <col min="516" max="525" width="17.5703125" customWidth="1"/>
    <col min="769" max="769" width="19.85546875" customWidth="1"/>
    <col min="770" max="771" width="17.85546875" customWidth="1"/>
    <col min="772" max="781" width="17.5703125" customWidth="1"/>
    <col min="1025" max="1025" width="19.85546875" customWidth="1"/>
    <col min="1026" max="1027" width="17.85546875" customWidth="1"/>
    <col min="1028" max="1037" width="17.5703125" customWidth="1"/>
    <col min="1281" max="1281" width="19.85546875" customWidth="1"/>
    <col min="1282" max="1283" width="17.85546875" customWidth="1"/>
    <col min="1284" max="1293" width="17.5703125" customWidth="1"/>
    <col min="1537" max="1537" width="19.85546875" customWidth="1"/>
    <col min="1538" max="1539" width="17.85546875" customWidth="1"/>
    <col min="1540" max="1549" width="17.5703125" customWidth="1"/>
    <col min="1793" max="1793" width="19.85546875" customWidth="1"/>
    <col min="1794" max="1795" width="17.85546875" customWidth="1"/>
    <col min="1796" max="1805" width="17.5703125" customWidth="1"/>
    <col min="2049" max="2049" width="19.85546875" customWidth="1"/>
    <col min="2050" max="2051" width="17.85546875" customWidth="1"/>
    <col min="2052" max="2061" width="17.5703125" customWidth="1"/>
    <col min="2305" max="2305" width="19.85546875" customWidth="1"/>
    <col min="2306" max="2307" width="17.85546875" customWidth="1"/>
    <col min="2308" max="2317" width="17.5703125" customWidth="1"/>
    <col min="2561" max="2561" width="19.85546875" customWidth="1"/>
    <col min="2562" max="2563" width="17.85546875" customWidth="1"/>
    <col min="2564" max="2573" width="17.5703125" customWidth="1"/>
    <col min="2817" max="2817" width="19.85546875" customWidth="1"/>
    <col min="2818" max="2819" width="17.85546875" customWidth="1"/>
    <col min="2820" max="2829" width="17.5703125" customWidth="1"/>
    <col min="3073" max="3073" width="19.85546875" customWidth="1"/>
    <col min="3074" max="3075" width="17.85546875" customWidth="1"/>
    <col min="3076" max="3085" width="17.5703125" customWidth="1"/>
    <col min="3329" max="3329" width="19.85546875" customWidth="1"/>
    <col min="3330" max="3331" width="17.85546875" customWidth="1"/>
    <col min="3332" max="3341" width="17.5703125" customWidth="1"/>
    <col min="3585" max="3585" width="19.85546875" customWidth="1"/>
    <col min="3586" max="3587" width="17.85546875" customWidth="1"/>
    <col min="3588" max="3597" width="17.5703125" customWidth="1"/>
    <col min="3841" max="3841" width="19.85546875" customWidth="1"/>
    <col min="3842" max="3843" width="17.85546875" customWidth="1"/>
    <col min="3844" max="3853" width="17.5703125" customWidth="1"/>
    <col min="4097" max="4097" width="19.85546875" customWidth="1"/>
    <col min="4098" max="4099" width="17.85546875" customWidth="1"/>
    <col min="4100" max="4109" width="17.5703125" customWidth="1"/>
    <col min="4353" max="4353" width="19.85546875" customWidth="1"/>
    <col min="4354" max="4355" width="17.85546875" customWidth="1"/>
    <col min="4356" max="4365" width="17.5703125" customWidth="1"/>
    <col min="4609" max="4609" width="19.85546875" customWidth="1"/>
    <col min="4610" max="4611" width="17.85546875" customWidth="1"/>
    <col min="4612" max="4621" width="17.5703125" customWidth="1"/>
    <col min="4865" max="4865" width="19.85546875" customWidth="1"/>
    <col min="4866" max="4867" width="17.85546875" customWidth="1"/>
    <col min="4868" max="4877" width="17.5703125" customWidth="1"/>
    <col min="5121" max="5121" width="19.85546875" customWidth="1"/>
    <col min="5122" max="5123" width="17.85546875" customWidth="1"/>
    <col min="5124" max="5133" width="17.5703125" customWidth="1"/>
    <col min="5377" max="5377" width="19.85546875" customWidth="1"/>
    <col min="5378" max="5379" width="17.85546875" customWidth="1"/>
    <col min="5380" max="5389" width="17.5703125" customWidth="1"/>
    <col min="5633" max="5633" width="19.85546875" customWidth="1"/>
    <col min="5634" max="5635" width="17.85546875" customWidth="1"/>
    <col min="5636" max="5645" width="17.5703125" customWidth="1"/>
    <col min="5889" max="5889" width="19.85546875" customWidth="1"/>
    <col min="5890" max="5891" width="17.85546875" customWidth="1"/>
    <col min="5892" max="5901" width="17.5703125" customWidth="1"/>
    <col min="6145" max="6145" width="19.85546875" customWidth="1"/>
    <col min="6146" max="6147" width="17.85546875" customWidth="1"/>
    <col min="6148" max="6157" width="17.5703125" customWidth="1"/>
    <col min="6401" max="6401" width="19.85546875" customWidth="1"/>
    <col min="6402" max="6403" width="17.85546875" customWidth="1"/>
    <col min="6404" max="6413" width="17.5703125" customWidth="1"/>
    <col min="6657" max="6657" width="19.85546875" customWidth="1"/>
    <col min="6658" max="6659" width="17.85546875" customWidth="1"/>
    <col min="6660" max="6669" width="17.5703125" customWidth="1"/>
    <col min="6913" max="6913" width="19.85546875" customWidth="1"/>
    <col min="6914" max="6915" width="17.85546875" customWidth="1"/>
    <col min="6916" max="6925" width="17.5703125" customWidth="1"/>
    <col min="7169" max="7169" width="19.85546875" customWidth="1"/>
    <col min="7170" max="7171" width="17.85546875" customWidth="1"/>
    <col min="7172" max="7181" width="17.5703125" customWidth="1"/>
    <col min="7425" max="7425" width="19.85546875" customWidth="1"/>
    <col min="7426" max="7427" width="17.85546875" customWidth="1"/>
    <col min="7428" max="7437" width="17.5703125" customWidth="1"/>
    <col min="7681" max="7681" width="19.85546875" customWidth="1"/>
    <col min="7682" max="7683" width="17.85546875" customWidth="1"/>
    <col min="7684" max="7693" width="17.5703125" customWidth="1"/>
    <col min="7937" max="7937" width="19.85546875" customWidth="1"/>
    <col min="7938" max="7939" width="17.85546875" customWidth="1"/>
    <col min="7940" max="7949" width="17.5703125" customWidth="1"/>
    <col min="8193" max="8193" width="19.85546875" customWidth="1"/>
    <col min="8194" max="8195" width="17.85546875" customWidth="1"/>
    <col min="8196" max="8205" width="17.5703125" customWidth="1"/>
    <col min="8449" max="8449" width="19.85546875" customWidth="1"/>
    <col min="8450" max="8451" width="17.85546875" customWidth="1"/>
    <col min="8452" max="8461" width="17.5703125" customWidth="1"/>
    <col min="8705" max="8705" width="19.85546875" customWidth="1"/>
    <col min="8706" max="8707" width="17.85546875" customWidth="1"/>
    <col min="8708" max="8717" width="17.5703125" customWidth="1"/>
    <col min="8961" max="8961" width="19.85546875" customWidth="1"/>
    <col min="8962" max="8963" width="17.85546875" customWidth="1"/>
    <col min="8964" max="8973" width="17.5703125" customWidth="1"/>
    <col min="9217" max="9217" width="19.85546875" customWidth="1"/>
    <col min="9218" max="9219" width="17.85546875" customWidth="1"/>
    <col min="9220" max="9229" width="17.5703125" customWidth="1"/>
    <col min="9473" max="9473" width="19.85546875" customWidth="1"/>
    <col min="9474" max="9475" width="17.85546875" customWidth="1"/>
    <col min="9476" max="9485" width="17.5703125" customWidth="1"/>
    <col min="9729" max="9729" width="19.85546875" customWidth="1"/>
    <col min="9730" max="9731" width="17.85546875" customWidth="1"/>
    <col min="9732" max="9741" width="17.5703125" customWidth="1"/>
    <col min="9985" max="9985" width="19.85546875" customWidth="1"/>
    <col min="9986" max="9987" width="17.85546875" customWidth="1"/>
    <col min="9988" max="9997" width="17.5703125" customWidth="1"/>
    <col min="10241" max="10241" width="19.85546875" customWidth="1"/>
    <col min="10242" max="10243" width="17.85546875" customWidth="1"/>
    <col min="10244" max="10253" width="17.5703125" customWidth="1"/>
    <col min="10497" max="10497" width="19.85546875" customWidth="1"/>
    <col min="10498" max="10499" width="17.85546875" customWidth="1"/>
    <col min="10500" max="10509" width="17.5703125" customWidth="1"/>
    <col min="10753" max="10753" width="19.85546875" customWidth="1"/>
    <col min="10754" max="10755" width="17.85546875" customWidth="1"/>
    <col min="10756" max="10765" width="17.5703125" customWidth="1"/>
    <col min="11009" max="11009" width="19.85546875" customWidth="1"/>
    <col min="11010" max="11011" width="17.85546875" customWidth="1"/>
    <col min="11012" max="11021" width="17.5703125" customWidth="1"/>
    <col min="11265" max="11265" width="19.85546875" customWidth="1"/>
    <col min="11266" max="11267" width="17.85546875" customWidth="1"/>
    <col min="11268" max="11277" width="17.5703125" customWidth="1"/>
    <col min="11521" max="11521" width="19.85546875" customWidth="1"/>
    <col min="11522" max="11523" width="17.85546875" customWidth="1"/>
    <col min="11524" max="11533" width="17.5703125" customWidth="1"/>
    <col min="11777" max="11777" width="19.85546875" customWidth="1"/>
    <col min="11778" max="11779" width="17.85546875" customWidth="1"/>
    <col min="11780" max="11789" width="17.5703125" customWidth="1"/>
    <col min="12033" max="12033" width="19.85546875" customWidth="1"/>
    <col min="12034" max="12035" width="17.85546875" customWidth="1"/>
    <col min="12036" max="12045" width="17.5703125" customWidth="1"/>
    <col min="12289" max="12289" width="19.85546875" customWidth="1"/>
    <col min="12290" max="12291" width="17.85546875" customWidth="1"/>
    <col min="12292" max="12301" width="17.5703125" customWidth="1"/>
    <col min="12545" max="12545" width="19.85546875" customWidth="1"/>
    <col min="12546" max="12547" width="17.85546875" customWidth="1"/>
    <col min="12548" max="12557" width="17.5703125" customWidth="1"/>
    <col min="12801" max="12801" width="19.85546875" customWidth="1"/>
    <col min="12802" max="12803" width="17.85546875" customWidth="1"/>
    <col min="12804" max="12813" width="17.5703125" customWidth="1"/>
    <col min="13057" max="13057" width="19.85546875" customWidth="1"/>
    <col min="13058" max="13059" width="17.85546875" customWidth="1"/>
    <col min="13060" max="13069" width="17.5703125" customWidth="1"/>
    <col min="13313" max="13313" width="19.85546875" customWidth="1"/>
    <col min="13314" max="13315" width="17.85546875" customWidth="1"/>
    <col min="13316" max="13325" width="17.5703125" customWidth="1"/>
    <col min="13569" max="13569" width="19.85546875" customWidth="1"/>
    <col min="13570" max="13571" width="17.85546875" customWidth="1"/>
    <col min="13572" max="13581" width="17.5703125" customWidth="1"/>
    <col min="13825" max="13825" width="19.85546875" customWidth="1"/>
    <col min="13826" max="13827" width="17.85546875" customWidth="1"/>
    <col min="13828" max="13837" width="17.5703125" customWidth="1"/>
    <col min="14081" max="14081" width="19.85546875" customWidth="1"/>
    <col min="14082" max="14083" width="17.85546875" customWidth="1"/>
    <col min="14084" max="14093" width="17.5703125" customWidth="1"/>
    <col min="14337" max="14337" width="19.85546875" customWidth="1"/>
    <col min="14338" max="14339" width="17.85546875" customWidth="1"/>
    <col min="14340" max="14349" width="17.5703125" customWidth="1"/>
    <col min="14593" max="14593" width="19.85546875" customWidth="1"/>
    <col min="14594" max="14595" width="17.85546875" customWidth="1"/>
    <col min="14596" max="14605" width="17.5703125" customWidth="1"/>
    <col min="14849" max="14849" width="19.85546875" customWidth="1"/>
    <col min="14850" max="14851" width="17.85546875" customWidth="1"/>
    <col min="14852" max="14861" width="17.5703125" customWidth="1"/>
    <col min="15105" max="15105" width="19.85546875" customWidth="1"/>
    <col min="15106" max="15107" width="17.85546875" customWidth="1"/>
    <col min="15108" max="15117" width="17.5703125" customWidth="1"/>
    <col min="15361" max="15361" width="19.85546875" customWidth="1"/>
    <col min="15362" max="15363" width="17.85546875" customWidth="1"/>
    <col min="15364" max="15373" width="17.5703125" customWidth="1"/>
    <col min="15617" max="15617" width="19.85546875" customWidth="1"/>
    <col min="15618" max="15619" width="17.85546875" customWidth="1"/>
    <col min="15620" max="15629" width="17.5703125" customWidth="1"/>
    <col min="15873" max="15873" width="19.85546875" customWidth="1"/>
    <col min="15874" max="15875" width="17.85546875" customWidth="1"/>
    <col min="15876" max="15885" width="17.5703125" customWidth="1"/>
    <col min="16129" max="16129" width="19.85546875" customWidth="1"/>
    <col min="16130" max="16131" width="17.85546875" customWidth="1"/>
    <col min="16132" max="16141" width="17.5703125" customWidth="1"/>
  </cols>
  <sheetData>
    <row r="1" spans="1:14" ht="17.25" customHeight="1" x14ac:dyDescent="0.25">
      <c r="A1" s="1"/>
      <c r="B1" s="1"/>
      <c r="C1" s="1"/>
      <c r="D1" s="1"/>
      <c r="F1" s="1"/>
      <c r="G1" s="1"/>
      <c r="H1" s="1"/>
      <c r="I1" s="1"/>
      <c r="J1" s="3"/>
      <c r="K1" s="3"/>
      <c r="L1" s="1"/>
      <c r="M1" s="2"/>
    </row>
    <row r="2" spans="1:14" ht="17.25" customHeight="1" x14ac:dyDescent="0.25">
      <c r="A2" s="1"/>
      <c r="B2" s="1"/>
      <c r="C2" s="1"/>
      <c r="D2" s="1"/>
      <c r="E2" s="1"/>
      <c r="G2" s="1"/>
      <c r="H2" s="1"/>
      <c r="I2" s="1"/>
      <c r="J2" s="1"/>
      <c r="K2" s="3"/>
      <c r="L2" s="3"/>
      <c r="M2" s="1"/>
      <c r="N2" s="2"/>
    </row>
    <row r="3" spans="1:14" ht="19.5" customHeight="1" x14ac:dyDescent="0.25">
      <c r="A3" s="4" t="s">
        <v>0</v>
      </c>
      <c r="B3" s="5"/>
      <c r="C3" s="270" t="s">
        <v>58</v>
      </c>
      <c r="D3" s="270"/>
      <c r="E3" s="270"/>
      <c r="F3" s="270"/>
      <c r="G3" s="270"/>
      <c r="H3" s="270"/>
      <c r="I3" s="270"/>
      <c r="J3" s="1"/>
      <c r="K3" s="271" t="s">
        <v>1</v>
      </c>
      <c r="L3" s="272"/>
      <c r="M3" s="273"/>
      <c r="N3" s="49"/>
    </row>
    <row r="4" spans="1:14" ht="17.25" customHeight="1" x14ac:dyDescent="0.25">
      <c r="A4" s="1"/>
      <c r="B4" s="1"/>
      <c r="C4" s="1"/>
      <c r="D4" s="1"/>
      <c r="E4" s="1"/>
      <c r="F4" s="1"/>
      <c r="G4" s="1"/>
      <c r="H4" s="1"/>
      <c r="J4" s="50"/>
      <c r="K4" s="51" t="s">
        <v>2</v>
      </c>
      <c r="L4" s="274" t="s">
        <v>59</v>
      </c>
      <c r="M4" s="275"/>
    </row>
    <row r="5" spans="1:14" ht="19.5" customHeight="1" x14ac:dyDescent="0.25">
      <c r="A5" s="54" t="s">
        <v>36</v>
      </c>
      <c r="B5" s="6"/>
      <c r="C5" s="6"/>
      <c r="D5" s="7"/>
      <c r="E5" s="7"/>
      <c r="F5" s="7"/>
      <c r="G5" s="7"/>
      <c r="H5" s="1"/>
      <c r="J5" s="50"/>
      <c r="K5" s="52" t="s">
        <v>3</v>
      </c>
      <c r="L5" s="274" t="s">
        <v>59</v>
      </c>
      <c r="M5" s="275"/>
    </row>
    <row r="6" spans="1:14" ht="17.25" customHeight="1" x14ac:dyDescent="0.25">
      <c r="A6" s="53"/>
      <c r="B6" s="7"/>
      <c r="C6" s="7"/>
      <c r="D6" s="7"/>
      <c r="E6" s="32"/>
      <c r="F6" s="7"/>
      <c r="G6" s="7"/>
      <c r="H6" s="1"/>
      <c r="J6" s="34"/>
      <c r="K6" s="34"/>
      <c r="L6" s="34"/>
    </row>
    <row r="7" spans="1:14" ht="17.25" customHeight="1" x14ac:dyDescent="0.25">
      <c r="A7" s="55" t="s">
        <v>37</v>
      </c>
      <c r="B7" s="8"/>
      <c r="C7" s="8"/>
      <c r="D7" s="8"/>
      <c r="E7" s="8"/>
      <c r="F7" s="1"/>
      <c r="G7" s="9"/>
      <c r="H7" s="7"/>
      <c r="K7" s="35" t="s">
        <v>4</v>
      </c>
      <c r="L7" s="36"/>
      <c r="M7" s="37"/>
    </row>
    <row r="8" spans="1:14" ht="17.25" customHeight="1" x14ac:dyDescent="0.25">
      <c r="A8" s="56" t="s">
        <v>26</v>
      </c>
      <c r="B8" s="1"/>
      <c r="C8" s="1"/>
      <c r="D8" s="1"/>
      <c r="E8" s="1"/>
      <c r="F8" s="9"/>
      <c r="G8" s="9"/>
      <c r="H8" s="7"/>
      <c r="K8" s="38" t="s">
        <v>5</v>
      </c>
      <c r="L8" s="39"/>
      <c r="M8" s="40"/>
    </row>
    <row r="9" spans="1:14" ht="17.25" customHeight="1" x14ac:dyDescent="0.25">
      <c r="A9" s="56" t="s">
        <v>27</v>
      </c>
      <c r="B9" s="10"/>
      <c r="C9" s="10"/>
      <c r="D9" s="9"/>
      <c r="E9" s="9"/>
      <c r="F9" s="9"/>
      <c r="G9" s="9"/>
      <c r="H9" s="7"/>
      <c r="K9" s="38" t="s">
        <v>6</v>
      </c>
      <c r="L9" s="39"/>
      <c r="M9" s="40"/>
    </row>
    <row r="10" spans="1:14" ht="17.25" customHeight="1" x14ac:dyDescent="0.25">
      <c r="A10" s="57" t="s">
        <v>38</v>
      </c>
      <c r="B10" s="10"/>
      <c r="C10" s="8"/>
      <c r="D10" s="7"/>
      <c r="E10" s="7"/>
      <c r="F10" s="9"/>
      <c r="G10" s="9"/>
      <c r="H10" s="7"/>
      <c r="K10" s="38" t="s">
        <v>56</v>
      </c>
      <c r="L10" s="39"/>
      <c r="M10" s="40"/>
    </row>
    <row r="11" spans="1:14" ht="17.25" customHeight="1" x14ac:dyDescent="0.25">
      <c r="A11" s="58" t="s">
        <v>28</v>
      </c>
      <c r="B11" s="7"/>
      <c r="C11" s="10"/>
      <c r="D11" s="9"/>
      <c r="E11" s="7"/>
      <c r="F11" s="9"/>
      <c r="G11" s="9"/>
      <c r="H11" s="7"/>
      <c r="K11" s="71" t="s">
        <v>7</v>
      </c>
      <c r="L11" s="70"/>
      <c r="M11" s="72"/>
    </row>
    <row r="12" spans="1:14" ht="17.25" customHeight="1" x14ac:dyDescent="0.25">
      <c r="A12" s="57" t="s">
        <v>39</v>
      </c>
      <c r="B12" s="7"/>
      <c r="C12" s="10"/>
      <c r="D12" s="10"/>
      <c r="E12" s="10"/>
      <c r="F12" s="9"/>
      <c r="G12" s="1"/>
      <c r="H12" s="1"/>
      <c r="K12" s="41" t="s">
        <v>57</v>
      </c>
      <c r="L12" s="73"/>
      <c r="M12" s="74"/>
    </row>
    <row r="13" spans="1:14" ht="17.25" customHeight="1" x14ac:dyDescent="0.25">
      <c r="A13" s="53" t="s">
        <v>40</v>
      </c>
      <c r="B13" s="1"/>
      <c r="C13" s="9"/>
      <c r="D13" s="9"/>
      <c r="E13" s="10"/>
      <c r="F13" s="9"/>
      <c r="G13" s="1"/>
      <c r="H13" s="1"/>
      <c r="I13" s="1"/>
      <c r="J13" s="1"/>
      <c r="K13" s="1"/>
      <c r="L13" s="10"/>
      <c r="M13" s="1"/>
      <c r="N13" s="1"/>
    </row>
    <row r="14" spans="1:14" ht="17.25" customHeight="1" x14ac:dyDescent="0.25">
      <c r="A14" s="59" t="s">
        <v>41</v>
      </c>
      <c r="B14" s="1"/>
      <c r="C14" s="9"/>
      <c r="D14" s="9"/>
      <c r="E14" s="1"/>
      <c r="F14" s="9"/>
      <c r="G14" s="33"/>
      <c r="H14" s="32"/>
      <c r="I14" s="1"/>
      <c r="J14" s="1"/>
      <c r="K14" s="1"/>
      <c r="L14" s="1"/>
      <c r="M14" s="1"/>
      <c r="N14" s="1"/>
    </row>
    <row r="15" spans="1:14" ht="17.25" customHeight="1" x14ac:dyDescent="0.25">
      <c r="A15" s="59" t="s">
        <v>42</v>
      </c>
      <c r="B15" s="1"/>
      <c r="C15" s="1"/>
      <c r="D15" s="1"/>
      <c r="E15" s="9"/>
      <c r="F15" s="9"/>
      <c r="G15" s="7"/>
      <c r="H15" s="7"/>
      <c r="I15" s="1"/>
      <c r="J15" s="1"/>
      <c r="K15" s="1"/>
      <c r="L15" s="1"/>
      <c r="M15" s="1"/>
      <c r="N15" s="1"/>
    </row>
    <row r="16" spans="1:14" ht="17.25" customHeight="1" x14ac:dyDescent="0.25">
      <c r="A16" s="59" t="s">
        <v>43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</row>
    <row r="17" spans="1:19" ht="17.25" customHeight="1" thickBot="1" x14ac:dyDescent="0.3">
      <c r="A17" s="8"/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</row>
    <row r="18" spans="1:19" ht="57.75" customHeight="1" thickBot="1" x14ac:dyDescent="0.3">
      <c r="A18" s="268" t="s">
        <v>30</v>
      </c>
      <c r="B18" s="269"/>
      <c r="C18" s="11" t="s">
        <v>8</v>
      </c>
      <c r="D18" s="11" t="s">
        <v>9</v>
      </c>
      <c r="E18" s="11" t="s">
        <v>31</v>
      </c>
      <c r="F18" s="11" t="s">
        <v>10</v>
      </c>
      <c r="G18" s="12" t="s">
        <v>11</v>
      </c>
      <c r="H18" s="11" t="s">
        <v>12</v>
      </c>
      <c r="I18" s="11" t="s">
        <v>13</v>
      </c>
      <c r="J18" s="11" t="s">
        <v>14</v>
      </c>
      <c r="K18" s="11" t="s">
        <v>15</v>
      </c>
      <c r="L18" s="13" t="s">
        <v>16</v>
      </c>
      <c r="M18" s="14" t="s">
        <v>17</v>
      </c>
      <c r="N18" s="9"/>
      <c r="P18" s="247" t="s">
        <v>146</v>
      </c>
      <c r="R18" s="247" t="s">
        <v>106</v>
      </c>
      <c r="S18" s="247" t="s">
        <v>104</v>
      </c>
    </row>
    <row r="19" spans="1:19" ht="17.25" customHeight="1" x14ac:dyDescent="0.25">
      <c r="A19" s="42" t="s">
        <v>32</v>
      </c>
      <c r="B19" s="15" t="s">
        <v>18</v>
      </c>
      <c r="C19" s="43"/>
      <c r="D19" s="43"/>
      <c r="E19" s="43"/>
      <c r="F19" s="43"/>
      <c r="G19" s="16">
        <f t="shared" ref="G19:G30" si="0">SUM(C19:F19)</f>
        <v>0</v>
      </c>
      <c r="H19" s="43"/>
      <c r="I19" s="43"/>
      <c r="J19" s="43">
        <v>455</v>
      </c>
      <c r="K19" s="43">
        <v>223</v>
      </c>
      <c r="L19" s="16">
        <f t="shared" ref="L19:L30" si="1">SUM(H19:K19)</f>
        <v>678</v>
      </c>
      <c r="M19" s="17">
        <f t="shared" ref="M19:M30" si="2">SUM(G19,L19)</f>
        <v>678</v>
      </c>
      <c r="N19" s="9"/>
      <c r="P19" s="247">
        <v>1</v>
      </c>
      <c r="Q19" s="247" t="s">
        <v>75</v>
      </c>
      <c r="R19" t="str">
        <f>$C$36&amp;Q19</f>
        <v>2U</v>
      </c>
      <c r="S19" t="str">
        <f>TEXT($C$35,"0#")&amp;Q19</f>
        <v>07U</v>
      </c>
    </row>
    <row r="20" spans="1:19" ht="17.25" customHeight="1" x14ac:dyDescent="0.25">
      <c r="A20" s="18"/>
      <c r="B20" s="19" t="s">
        <v>19</v>
      </c>
      <c r="C20" s="44"/>
      <c r="D20" s="44"/>
      <c r="E20" s="44"/>
      <c r="F20" s="44"/>
      <c r="G20" s="20">
        <f t="shared" si="0"/>
        <v>0</v>
      </c>
      <c r="H20" s="44"/>
      <c r="I20" s="44"/>
      <c r="J20" s="44">
        <v>455</v>
      </c>
      <c r="K20" s="44">
        <v>223</v>
      </c>
      <c r="L20" s="20">
        <f t="shared" si="1"/>
        <v>678</v>
      </c>
      <c r="M20" s="21">
        <f t="shared" si="2"/>
        <v>678</v>
      </c>
      <c r="N20" s="9"/>
      <c r="P20" s="247">
        <v>1</v>
      </c>
      <c r="Q20" s="247" t="s">
        <v>75</v>
      </c>
      <c r="R20" t="str">
        <f>$C$36&amp;Q20</f>
        <v>2U</v>
      </c>
      <c r="S20" t="str">
        <f>TEXT($C$35,"0#")&amp;Q20</f>
        <v>07U</v>
      </c>
    </row>
    <row r="21" spans="1:19" ht="17.25" customHeight="1" thickBot="1" x14ac:dyDescent="0.3">
      <c r="A21" s="22" t="s">
        <v>20</v>
      </c>
      <c r="B21" s="23"/>
      <c r="C21" s="45" t="s">
        <v>21</v>
      </c>
      <c r="D21" s="45" t="s">
        <v>21</v>
      </c>
      <c r="E21" s="45"/>
      <c r="F21" s="45" t="s">
        <v>21</v>
      </c>
      <c r="G21" s="24">
        <f t="shared" si="0"/>
        <v>0</v>
      </c>
      <c r="H21" s="45" t="s">
        <v>21</v>
      </c>
      <c r="I21" s="45" t="s">
        <v>21</v>
      </c>
      <c r="J21" s="45">
        <f t="shared" ref="J21:K21" si="3">IF(J19&lt;&gt;0,J20/J19-1,"")</f>
        <v>0</v>
      </c>
      <c r="K21" s="45">
        <f t="shared" si="3"/>
        <v>0</v>
      </c>
      <c r="L21" s="24">
        <f t="shared" si="1"/>
        <v>0</v>
      </c>
      <c r="M21" s="25">
        <f t="shared" si="2"/>
        <v>0</v>
      </c>
      <c r="N21" s="9"/>
      <c r="P21" s="247"/>
      <c r="Q21" s="247"/>
    </row>
    <row r="22" spans="1:19" ht="17.25" customHeight="1" x14ac:dyDescent="0.25">
      <c r="A22" s="42" t="s">
        <v>33</v>
      </c>
      <c r="B22" s="15" t="s">
        <v>18</v>
      </c>
      <c r="C22" s="43"/>
      <c r="D22" s="43"/>
      <c r="E22" s="43"/>
      <c r="F22" s="43"/>
      <c r="G22" s="16">
        <f t="shared" si="0"/>
        <v>0</v>
      </c>
      <c r="H22" s="43"/>
      <c r="I22" s="43"/>
      <c r="J22" s="43">
        <v>371</v>
      </c>
      <c r="K22" s="43">
        <v>141</v>
      </c>
      <c r="L22" s="16">
        <f t="shared" si="1"/>
        <v>512</v>
      </c>
      <c r="M22" s="17">
        <f t="shared" si="2"/>
        <v>512</v>
      </c>
      <c r="N22" s="9"/>
      <c r="P22" s="247">
        <v>2</v>
      </c>
      <c r="Q22" s="247" t="s">
        <v>76</v>
      </c>
      <c r="R22" t="str">
        <f t="shared" ref="R22:R23" si="4">$C$36&amp;Q22</f>
        <v>2R</v>
      </c>
      <c r="S22" t="str">
        <f>TEXT($C$35,"0#")&amp;Q22</f>
        <v>07R</v>
      </c>
    </row>
    <row r="23" spans="1:19" ht="17.25" customHeight="1" x14ac:dyDescent="0.25">
      <c r="A23" s="18"/>
      <c r="B23" s="19" t="s">
        <v>19</v>
      </c>
      <c r="C23" s="44"/>
      <c r="D23" s="44"/>
      <c r="E23" s="44"/>
      <c r="F23" s="44"/>
      <c r="G23" s="20">
        <f t="shared" si="0"/>
        <v>0</v>
      </c>
      <c r="H23" s="44"/>
      <c r="I23" s="44"/>
      <c r="J23" s="44">
        <v>371</v>
      </c>
      <c r="K23" s="44">
        <v>141</v>
      </c>
      <c r="L23" s="20">
        <f t="shared" si="1"/>
        <v>512</v>
      </c>
      <c r="M23" s="21">
        <f t="shared" si="2"/>
        <v>512</v>
      </c>
      <c r="N23" s="9"/>
      <c r="P23" s="247">
        <v>2</v>
      </c>
      <c r="Q23" s="247" t="s">
        <v>76</v>
      </c>
      <c r="R23" t="str">
        <f t="shared" si="4"/>
        <v>2R</v>
      </c>
      <c r="S23" t="str">
        <f>TEXT($C$35,"0#")&amp;Q23</f>
        <v>07R</v>
      </c>
    </row>
    <row r="24" spans="1:19" ht="17.25" customHeight="1" thickBot="1" x14ac:dyDescent="0.3">
      <c r="A24" s="22" t="s">
        <v>20</v>
      </c>
      <c r="B24" s="23"/>
      <c r="C24" s="45" t="s">
        <v>21</v>
      </c>
      <c r="D24" s="45" t="s">
        <v>21</v>
      </c>
      <c r="E24" s="45"/>
      <c r="F24" s="45" t="s">
        <v>21</v>
      </c>
      <c r="G24" s="24">
        <f t="shared" si="0"/>
        <v>0</v>
      </c>
      <c r="H24" s="45" t="s">
        <v>21</v>
      </c>
      <c r="I24" s="45" t="s">
        <v>21</v>
      </c>
      <c r="J24" s="45">
        <f t="shared" ref="J24:K24" si="5">IF(J22&lt;&gt;0,J23/J22-1,"")</f>
        <v>0</v>
      </c>
      <c r="K24" s="45">
        <f t="shared" si="5"/>
        <v>0</v>
      </c>
      <c r="L24" s="24">
        <f t="shared" si="1"/>
        <v>0</v>
      </c>
      <c r="M24" s="25">
        <f t="shared" si="2"/>
        <v>0</v>
      </c>
      <c r="N24" s="9"/>
      <c r="P24" s="247"/>
      <c r="Q24" s="247"/>
    </row>
    <row r="25" spans="1:19" ht="17.25" customHeight="1" x14ac:dyDescent="0.25">
      <c r="A25" s="42" t="s">
        <v>34</v>
      </c>
      <c r="B25" s="15" t="s">
        <v>18</v>
      </c>
      <c r="C25" s="43"/>
      <c r="D25" s="43"/>
      <c r="E25" s="43"/>
      <c r="F25" s="43"/>
      <c r="G25" s="16">
        <f t="shared" ref="G25:G27" si="6">SUM(C25:F25)</f>
        <v>0</v>
      </c>
      <c r="H25" s="43"/>
      <c r="I25" s="43"/>
      <c r="J25" s="43">
        <v>417</v>
      </c>
      <c r="K25" s="43">
        <v>175</v>
      </c>
      <c r="L25" s="16">
        <f t="shared" ref="L25:L27" si="7">SUM(H25:K25)</f>
        <v>592</v>
      </c>
      <c r="M25" s="17">
        <f t="shared" si="2"/>
        <v>592</v>
      </c>
      <c r="N25" s="9"/>
      <c r="P25" s="247">
        <v>3</v>
      </c>
      <c r="Q25" s="247" t="s">
        <v>76</v>
      </c>
      <c r="R25" t="str">
        <f t="shared" ref="R25:R26" si="8">$C$36&amp;Q25</f>
        <v>2R</v>
      </c>
      <c r="S25" t="str">
        <f>TEXT($C$35,"0#")&amp;Q25</f>
        <v>07R</v>
      </c>
    </row>
    <row r="26" spans="1:19" ht="17.25" customHeight="1" x14ac:dyDescent="0.25">
      <c r="A26" s="18"/>
      <c r="B26" s="19" t="s">
        <v>19</v>
      </c>
      <c r="C26" s="44"/>
      <c r="D26" s="44"/>
      <c r="E26" s="44"/>
      <c r="F26" s="44"/>
      <c r="G26" s="20">
        <f t="shared" si="6"/>
        <v>0</v>
      </c>
      <c r="H26" s="44"/>
      <c r="I26" s="44"/>
      <c r="J26" s="44">
        <v>417</v>
      </c>
      <c r="K26" s="44">
        <v>175</v>
      </c>
      <c r="L26" s="20">
        <f t="shared" si="7"/>
        <v>592</v>
      </c>
      <c r="M26" s="21">
        <f t="shared" si="2"/>
        <v>592</v>
      </c>
      <c r="N26" s="9"/>
      <c r="P26" s="247">
        <v>3</v>
      </c>
      <c r="Q26" s="247" t="s">
        <v>76</v>
      </c>
      <c r="R26" t="str">
        <f t="shared" si="8"/>
        <v>2R</v>
      </c>
      <c r="S26" t="str">
        <f>TEXT($C$35,"0#")&amp;Q26</f>
        <v>07R</v>
      </c>
    </row>
    <row r="27" spans="1:19" ht="17.25" customHeight="1" thickBot="1" x14ac:dyDescent="0.3">
      <c r="A27" s="22" t="s">
        <v>20</v>
      </c>
      <c r="B27" s="23"/>
      <c r="C27" s="45" t="s">
        <v>21</v>
      </c>
      <c r="D27" s="45" t="s">
        <v>21</v>
      </c>
      <c r="E27" s="45"/>
      <c r="F27" s="45" t="s">
        <v>21</v>
      </c>
      <c r="G27" s="26">
        <f t="shared" si="6"/>
        <v>0</v>
      </c>
      <c r="H27" s="45" t="s">
        <v>21</v>
      </c>
      <c r="I27" s="45" t="s">
        <v>21</v>
      </c>
      <c r="J27" s="45">
        <f t="shared" ref="J27:K27" si="9">IF(J25&lt;&gt;0,J26/J25-1,"")</f>
        <v>0</v>
      </c>
      <c r="K27" s="45">
        <f t="shared" si="9"/>
        <v>0</v>
      </c>
      <c r="L27" s="26">
        <f t="shared" si="7"/>
        <v>0</v>
      </c>
      <c r="M27" s="27">
        <f t="shared" si="2"/>
        <v>0</v>
      </c>
      <c r="N27" s="9"/>
      <c r="P27" s="247"/>
      <c r="Q27" s="247"/>
    </row>
    <row r="28" spans="1:19" ht="17.25" customHeight="1" x14ac:dyDescent="0.25">
      <c r="A28" s="42" t="s">
        <v>35</v>
      </c>
      <c r="B28" s="15" t="s">
        <v>18</v>
      </c>
      <c r="C28" s="43"/>
      <c r="D28" s="43"/>
      <c r="E28" s="43"/>
      <c r="F28" s="43"/>
      <c r="G28" s="16">
        <f t="shared" si="0"/>
        <v>0</v>
      </c>
      <c r="H28" s="43"/>
      <c r="I28" s="43"/>
      <c r="J28" s="43">
        <v>371</v>
      </c>
      <c r="K28" s="43">
        <v>141</v>
      </c>
      <c r="L28" s="16">
        <f t="shared" si="1"/>
        <v>512</v>
      </c>
      <c r="M28" s="17">
        <f t="shared" si="2"/>
        <v>512</v>
      </c>
      <c r="N28" s="9"/>
      <c r="P28" s="247">
        <v>2</v>
      </c>
      <c r="Q28" s="247" t="s">
        <v>76</v>
      </c>
      <c r="R28" t="str">
        <f t="shared" ref="R28:R29" si="10">$C$36&amp;Q28</f>
        <v>2R</v>
      </c>
      <c r="S28" t="str">
        <f>TEXT($C$35,"0#")&amp;Q28</f>
        <v>07R</v>
      </c>
    </row>
    <row r="29" spans="1:19" ht="17.25" customHeight="1" x14ac:dyDescent="0.25">
      <c r="A29" s="18"/>
      <c r="B29" s="19" t="s">
        <v>19</v>
      </c>
      <c r="C29" s="44"/>
      <c r="D29" s="44"/>
      <c r="E29" s="44"/>
      <c r="F29" s="44"/>
      <c r="G29" s="20">
        <f t="shared" si="0"/>
        <v>0</v>
      </c>
      <c r="H29" s="44"/>
      <c r="I29" s="44"/>
      <c r="J29" s="44">
        <v>371</v>
      </c>
      <c r="K29" s="44">
        <v>141</v>
      </c>
      <c r="L29" s="20">
        <f t="shared" si="1"/>
        <v>512</v>
      </c>
      <c r="M29" s="21">
        <f t="shared" si="2"/>
        <v>512</v>
      </c>
      <c r="N29" s="9"/>
      <c r="P29" s="247">
        <v>2</v>
      </c>
      <c r="Q29" s="247" t="s">
        <v>76</v>
      </c>
      <c r="R29" t="str">
        <f t="shared" si="10"/>
        <v>2R</v>
      </c>
      <c r="S29" t="str">
        <f>TEXT($C$35,"0#")&amp;Q29</f>
        <v>07R</v>
      </c>
    </row>
    <row r="30" spans="1:19" ht="17.25" customHeight="1" thickBot="1" x14ac:dyDescent="0.3">
      <c r="A30" s="22" t="s">
        <v>20</v>
      </c>
      <c r="B30" s="23"/>
      <c r="C30" s="45" t="s">
        <v>21</v>
      </c>
      <c r="D30" s="45" t="s">
        <v>21</v>
      </c>
      <c r="E30" s="45"/>
      <c r="F30" s="45" t="s">
        <v>21</v>
      </c>
      <c r="G30" s="26">
        <f t="shared" si="0"/>
        <v>0</v>
      </c>
      <c r="H30" s="45" t="s">
        <v>21</v>
      </c>
      <c r="I30" s="45" t="s">
        <v>21</v>
      </c>
      <c r="J30" s="45">
        <f t="shared" ref="J30:K30" si="11">IF(J28&lt;&gt;0,J29/J28-1,"")</f>
        <v>0</v>
      </c>
      <c r="K30" s="45">
        <f t="shared" si="11"/>
        <v>0</v>
      </c>
      <c r="L30" s="26">
        <f t="shared" si="1"/>
        <v>0</v>
      </c>
      <c r="M30" s="27">
        <f t="shared" si="2"/>
        <v>0</v>
      </c>
      <c r="N30" s="9"/>
    </row>
    <row r="31" spans="1:19" ht="17.25" customHeight="1" x14ac:dyDescent="0.25">
      <c r="A31" s="28" t="s">
        <v>22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9" ht="17.25" customHeight="1" x14ac:dyDescent="0.25">
      <c r="A32" s="244" t="s">
        <v>170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4" ht="17.25" customHeight="1" x14ac:dyDescent="0.25">
      <c r="A33" s="29" t="s">
        <v>23</v>
      </c>
      <c r="B33" s="29"/>
      <c r="C33" s="29"/>
      <c r="D33" s="29"/>
      <c r="E33" s="29"/>
      <c r="F33" s="29"/>
      <c r="G33" s="29"/>
      <c r="H33" s="29"/>
      <c r="I33" s="9"/>
      <c r="J33" s="9"/>
      <c r="K33" s="9"/>
      <c r="L33" s="9"/>
      <c r="M33" s="9"/>
      <c r="N33" s="9"/>
    </row>
    <row r="34" spans="1:1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21" customHeight="1" x14ac:dyDescent="0.25">
      <c r="A35" s="30" t="s">
        <v>24</v>
      </c>
      <c r="B35" s="46" t="s">
        <v>104</v>
      </c>
      <c r="C35" s="245">
        <v>7</v>
      </c>
      <c r="D35" s="46"/>
      <c r="E35" s="46" t="s">
        <v>139</v>
      </c>
      <c r="F35" s="245">
        <v>500</v>
      </c>
      <c r="G35" s="46"/>
      <c r="H35" s="31" t="s">
        <v>25</v>
      </c>
      <c r="I35" s="46" t="str">
        <f>B35</f>
        <v>Class</v>
      </c>
      <c r="J35" s="46">
        <f t="shared" ref="J35:J37" si="12">C35</f>
        <v>7</v>
      </c>
      <c r="K35" s="46"/>
      <c r="L35" s="46" t="str">
        <f>E35</f>
        <v>Coll Deductible</v>
      </c>
      <c r="M35" s="46">
        <f t="shared" ref="L35:M39" si="13">F35</f>
        <v>500</v>
      </c>
      <c r="N35" s="9"/>
    </row>
    <row r="36" spans="1:14" ht="21" customHeight="1" x14ac:dyDescent="0.25">
      <c r="A36" s="9"/>
      <c r="B36" s="47" t="s">
        <v>106</v>
      </c>
      <c r="C36" s="246">
        <v>2</v>
      </c>
      <c r="D36" s="47"/>
      <c r="E36" s="47" t="s">
        <v>140</v>
      </c>
      <c r="F36" s="47">
        <f>F35</f>
        <v>500</v>
      </c>
      <c r="G36" s="47"/>
      <c r="H36" s="9"/>
      <c r="I36" s="47" t="str">
        <f t="shared" ref="I36:I40" si="14">B36</f>
        <v>DR</v>
      </c>
      <c r="J36" s="47">
        <f t="shared" si="12"/>
        <v>2</v>
      </c>
      <c r="K36" s="47"/>
      <c r="L36" s="47" t="str">
        <f t="shared" si="13"/>
        <v>Comp Deductible</v>
      </c>
      <c r="M36" s="47">
        <f t="shared" si="13"/>
        <v>500</v>
      </c>
      <c r="N36" s="9"/>
    </row>
    <row r="37" spans="1:14" ht="21" customHeight="1" x14ac:dyDescent="0.25">
      <c r="A37" s="9"/>
      <c r="B37" s="47" t="s">
        <v>101</v>
      </c>
      <c r="C37" s="246">
        <v>1000000</v>
      </c>
      <c r="D37" s="47"/>
      <c r="E37" s="47"/>
      <c r="F37" s="47"/>
      <c r="G37" s="47"/>
      <c r="H37" s="9"/>
      <c r="I37" s="47" t="str">
        <f t="shared" si="14"/>
        <v>Limit</v>
      </c>
      <c r="J37" s="47">
        <f t="shared" si="12"/>
        <v>1000000</v>
      </c>
      <c r="K37" s="47"/>
      <c r="L37" s="47"/>
      <c r="M37" s="47"/>
      <c r="N37" s="9"/>
    </row>
    <row r="38" spans="1:14" ht="21" customHeight="1" x14ac:dyDescent="0.25">
      <c r="A38" s="9"/>
      <c r="B38" s="47" t="s">
        <v>141</v>
      </c>
      <c r="C38" s="250">
        <v>0</v>
      </c>
      <c r="D38" s="47"/>
      <c r="E38" s="47" t="s">
        <v>142</v>
      </c>
      <c r="F38" s="246">
        <v>27</v>
      </c>
      <c r="G38" s="47"/>
      <c r="H38" s="9"/>
      <c r="I38" s="47" t="str">
        <f t="shared" si="14"/>
        <v>Conviction s/c</v>
      </c>
      <c r="J38" s="254">
        <f>'Taxi 1'!J40</f>
        <v>0.05</v>
      </c>
      <c r="K38" s="47"/>
      <c r="L38" s="47" t="str">
        <f t="shared" si="13"/>
        <v>Collision Rate Group</v>
      </c>
      <c r="M38" s="47">
        <f t="shared" si="13"/>
        <v>27</v>
      </c>
      <c r="N38" s="9"/>
    </row>
    <row r="39" spans="1:14" ht="21" customHeight="1" x14ac:dyDescent="0.25">
      <c r="A39" s="9"/>
      <c r="B39" s="47" t="s">
        <v>143</v>
      </c>
      <c r="C39" s="250">
        <v>0</v>
      </c>
      <c r="D39" s="47"/>
      <c r="E39" s="47" t="s">
        <v>144</v>
      </c>
      <c r="F39" s="246">
        <v>22</v>
      </c>
      <c r="G39" s="47"/>
      <c r="H39" s="9"/>
      <c r="I39" s="47" t="str">
        <f t="shared" si="14"/>
        <v>Claim s/c</v>
      </c>
      <c r="J39" s="254">
        <f>'Taxi 1'!J41</f>
        <v>0</v>
      </c>
      <c r="K39" s="47"/>
      <c r="L39" s="47" t="str">
        <f t="shared" si="13"/>
        <v>Comprehensive Rate Group</v>
      </c>
      <c r="M39" s="47">
        <f t="shared" si="13"/>
        <v>22</v>
      </c>
      <c r="N39" s="9"/>
    </row>
    <row r="40" spans="1:14" x14ac:dyDescent="0.25">
      <c r="B40" s="48" t="s">
        <v>145</v>
      </c>
      <c r="C40" s="251">
        <v>0</v>
      </c>
      <c r="D40" s="48"/>
      <c r="E40" s="48"/>
      <c r="F40" s="48"/>
      <c r="G40" s="48"/>
      <c r="I40" s="48" t="str">
        <f t="shared" si="14"/>
        <v>Clean Driver Discount</v>
      </c>
      <c r="J40" s="255">
        <v>0</v>
      </c>
      <c r="K40" s="48"/>
      <c r="L40" s="48"/>
      <c r="M40" s="48"/>
    </row>
    <row r="45" spans="1:14" x14ac:dyDescent="0.25">
      <c r="B45" s="247"/>
      <c r="C45" s="247"/>
      <c r="D45" s="247"/>
      <c r="E45" s="247"/>
      <c r="F45" s="247"/>
      <c r="H45" s="247"/>
      <c r="I45" s="247"/>
      <c r="J45" s="247"/>
      <c r="K45" s="247"/>
    </row>
    <row r="46" spans="1:14" x14ac:dyDescent="0.25">
      <c r="B46" s="247"/>
      <c r="C46" s="249"/>
      <c r="D46" s="249"/>
      <c r="E46" s="249"/>
      <c r="F46" s="249"/>
      <c r="H46" s="249"/>
      <c r="I46" s="249"/>
      <c r="J46" s="249"/>
      <c r="K46" s="249"/>
    </row>
    <row r="48" spans="1:14" x14ac:dyDescent="0.25">
      <c r="B48" s="247"/>
      <c r="C48" s="256"/>
    </row>
  </sheetData>
  <mergeCells count="5">
    <mergeCell ref="C3:I3"/>
    <mergeCell ref="K3:M3"/>
    <mergeCell ref="L4:M4"/>
    <mergeCell ref="L5:M5"/>
    <mergeCell ref="A18:B18"/>
  </mergeCells>
  <pageMargins left="0.7" right="0.7" top="0.75" bottom="0.75" header="0.3" footer="0.3"/>
  <pageSetup scale="50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13" zoomScale="70" zoomScaleNormal="70" workbookViewId="0">
      <selection activeCell="J41" sqref="J41"/>
    </sheetView>
  </sheetViews>
  <sheetFormatPr defaultRowHeight="15" x14ac:dyDescent="0.25"/>
  <cols>
    <col min="1" max="1" width="19.85546875" customWidth="1"/>
    <col min="2" max="3" width="17.85546875" customWidth="1"/>
    <col min="4" max="13" width="17.5703125" customWidth="1"/>
    <col min="15" max="21" width="0" hidden="1" customWidth="1"/>
    <col min="258" max="258" width="19.85546875" customWidth="1"/>
    <col min="259" max="260" width="17.85546875" customWidth="1"/>
    <col min="261" max="270" width="17.5703125" customWidth="1"/>
    <col min="514" max="514" width="19.85546875" customWidth="1"/>
    <col min="515" max="516" width="17.85546875" customWidth="1"/>
    <col min="517" max="526" width="17.5703125" customWidth="1"/>
    <col min="770" max="770" width="19.85546875" customWidth="1"/>
    <col min="771" max="772" width="17.85546875" customWidth="1"/>
    <col min="773" max="782" width="17.5703125" customWidth="1"/>
    <col min="1026" max="1026" width="19.85546875" customWidth="1"/>
    <col min="1027" max="1028" width="17.85546875" customWidth="1"/>
    <col min="1029" max="1038" width="17.5703125" customWidth="1"/>
    <col min="1282" max="1282" width="19.85546875" customWidth="1"/>
    <col min="1283" max="1284" width="17.85546875" customWidth="1"/>
    <col min="1285" max="1294" width="17.5703125" customWidth="1"/>
    <col min="1538" max="1538" width="19.85546875" customWidth="1"/>
    <col min="1539" max="1540" width="17.85546875" customWidth="1"/>
    <col min="1541" max="1550" width="17.5703125" customWidth="1"/>
    <col min="1794" max="1794" width="19.85546875" customWidth="1"/>
    <col min="1795" max="1796" width="17.85546875" customWidth="1"/>
    <col min="1797" max="1806" width="17.5703125" customWidth="1"/>
    <col min="2050" max="2050" width="19.85546875" customWidth="1"/>
    <col min="2051" max="2052" width="17.85546875" customWidth="1"/>
    <col min="2053" max="2062" width="17.5703125" customWidth="1"/>
    <col min="2306" max="2306" width="19.85546875" customWidth="1"/>
    <col min="2307" max="2308" width="17.85546875" customWidth="1"/>
    <col min="2309" max="2318" width="17.5703125" customWidth="1"/>
    <col min="2562" max="2562" width="19.85546875" customWidth="1"/>
    <col min="2563" max="2564" width="17.85546875" customWidth="1"/>
    <col min="2565" max="2574" width="17.5703125" customWidth="1"/>
    <col min="2818" max="2818" width="19.85546875" customWidth="1"/>
    <col min="2819" max="2820" width="17.85546875" customWidth="1"/>
    <col min="2821" max="2830" width="17.5703125" customWidth="1"/>
    <col min="3074" max="3074" width="19.85546875" customWidth="1"/>
    <col min="3075" max="3076" width="17.85546875" customWidth="1"/>
    <col min="3077" max="3086" width="17.5703125" customWidth="1"/>
    <col min="3330" max="3330" width="19.85546875" customWidth="1"/>
    <col min="3331" max="3332" width="17.85546875" customWidth="1"/>
    <col min="3333" max="3342" width="17.5703125" customWidth="1"/>
    <col min="3586" max="3586" width="19.85546875" customWidth="1"/>
    <col min="3587" max="3588" width="17.85546875" customWidth="1"/>
    <col min="3589" max="3598" width="17.5703125" customWidth="1"/>
    <col min="3842" max="3842" width="19.85546875" customWidth="1"/>
    <col min="3843" max="3844" width="17.85546875" customWidth="1"/>
    <col min="3845" max="3854" width="17.5703125" customWidth="1"/>
    <col min="4098" max="4098" width="19.85546875" customWidth="1"/>
    <col min="4099" max="4100" width="17.85546875" customWidth="1"/>
    <col min="4101" max="4110" width="17.5703125" customWidth="1"/>
    <col min="4354" max="4354" width="19.85546875" customWidth="1"/>
    <col min="4355" max="4356" width="17.85546875" customWidth="1"/>
    <col min="4357" max="4366" width="17.5703125" customWidth="1"/>
    <col min="4610" max="4610" width="19.85546875" customWidth="1"/>
    <col min="4611" max="4612" width="17.85546875" customWidth="1"/>
    <col min="4613" max="4622" width="17.5703125" customWidth="1"/>
    <col min="4866" max="4866" width="19.85546875" customWidth="1"/>
    <col min="4867" max="4868" width="17.85546875" customWidth="1"/>
    <col min="4869" max="4878" width="17.5703125" customWidth="1"/>
    <col min="5122" max="5122" width="19.85546875" customWidth="1"/>
    <col min="5123" max="5124" width="17.85546875" customWidth="1"/>
    <col min="5125" max="5134" width="17.5703125" customWidth="1"/>
    <col min="5378" max="5378" width="19.85546875" customWidth="1"/>
    <col min="5379" max="5380" width="17.85546875" customWidth="1"/>
    <col min="5381" max="5390" width="17.5703125" customWidth="1"/>
    <col min="5634" max="5634" width="19.85546875" customWidth="1"/>
    <col min="5635" max="5636" width="17.85546875" customWidth="1"/>
    <col min="5637" max="5646" width="17.5703125" customWidth="1"/>
    <col min="5890" max="5890" width="19.85546875" customWidth="1"/>
    <col min="5891" max="5892" width="17.85546875" customWidth="1"/>
    <col min="5893" max="5902" width="17.5703125" customWidth="1"/>
    <col min="6146" max="6146" width="19.85546875" customWidth="1"/>
    <col min="6147" max="6148" width="17.85546875" customWidth="1"/>
    <col min="6149" max="6158" width="17.5703125" customWidth="1"/>
    <col min="6402" max="6402" width="19.85546875" customWidth="1"/>
    <col min="6403" max="6404" width="17.85546875" customWidth="1"/>
    <col min="6405" max="6414" width="17.5703125" customWidth="1"/>
    <col min="6658" max="6658" width="19.85546875" customWidth="1"/>
    <col min="6659" max="6660" width="17.85546875" customWidth="1"/>
    <col min="6661" max="6670" width="17.5703125" customWidth="1"/>
    <col min="6914" max="6914" width="19.85546875" customWidth="1"/>
    <col min="6915" max="6916" width="17.85546875" customWidth="1"/>
    <col min="6917" max="6926" width="17.5703125" customWidth="1"/>
    <col min="7170" max="7170" width="19.85546875" customWidth="1"/>
    <col min="7171" max="7172" width="17.85546875" customWidth="1"/>
    <col min="7173" max="7182" width="17.5703125" customWidth="1"/>
    <col min="7426" max="7426" width="19.85546875" customWidth="1"/>
    <col min="7427" max="7428" width="17.85546875" customWidth="1"/>
    <col min="7429" max="7438" width="17.5703125" customWidth="1"/>
    <col min="7682" max="7682" width="19.85546875" customWidth="1"/>
    <col min="7683" max="7684" width="17.85546875" customWidth="1"/>
    <col min="7685" max="7694" width="17.5703125" customWidth="1"/>
    <col min="7938" max="7938" width="19.85546875" customWidth="1"/>
    <col min="7939" max="7940" width="17.85546875" customWidth="1"/>
    <col min="7941" max="7950" width="17.5703125" customWidth="1"/>
    <col min="8194" max="8194" width="19.85546875" customWidth="1"/>
    <col min="8195" max="8196" width="17.85546875" customWidth="1"/>
    <col min="8197" max="8206" width="17.5703125" customWidth="1"/>
    <col min="8450" max="8450" width="19.85546875" customWidth="1"/>
    <col min="8451" max="8452" width="17.85546875" customWidth="1"/>
    <col min="8453" max="8462" width="17.5703125" customWidth="1"/>
    <col min="8706" max="8706" width="19.85546875" customWidth="1"/>
    <col min="8707" max="8708" width="17.85546875" customWidth="1"/>
    <col min="8709" max="8718" width="17.5703125" customWidth="1"/>
    <col min="8962" max="8962" width="19.85546875" customWidth="1"/>
    <col min="8963" max="8964" width="17.85546875" customWidth="1"/>
    <col min="8965" max="8974" width="17.5703125" customWidth="1"/>
    <col min="9218" max="9218" width="19.85546875" customWidth="1"/>
    <col min="9219" max="9220" width="17.85546875" customWidth="1"/>
    <col min="9221" max="9230" width="17.5703125" customWidth="1"/>
    <col min="9474" max="9474" width="19.85546875" customWidth="1"/>
    <col min="9475" max="9476" width="17.85546875" customWidth="1"/>
    <col min="9477" max="9486" width="17.5703125" customWidth="1"/>
    <col min="9730" max="9730" width="19.85546875" customWidth="1"/>
    <col min="9731" max="9732" width="17.85546875" customWidth="1"/>
    <col min="9733" max="9742" width="17.5703125" customWidth="1"/>
    <col min="9986" max="9986" width="19.85546875" customWidth="1"/>
    <col min="9987" max="9988" width="17.85546875" customWidth="1"/>
    <col min="9989" max="9998" width="17.5703125" customWidth="1"/>
    <col min="10242" max="10242" width="19.85546875" customWidth="1"/>
    <col min="10243" max="10244" width="17.85546875" customWidth="1"/>
    <col min="10245" max="10254" width="17.5703125" customWidth="1"/>
    <col min="10498" max="10498" width="19.85546875" customWidth="1"/>
    <col min="10499" max="10500" width="17.85546875" customWidth="1"/>
    <col min="10501" max="10510" width="17.5703125" customWidth="1"/>
    <col min="10754" max="10754" width="19.85546875" customWidth="1"/>
    <col min="10755" max="10756" width="17.85546875" customWidth="1"/>
    <col min="10757" max="10766" width="17.5703125" customWidth="1"/>
    <col min="11010" max="11010" width="19.85546875" customWidth="1"/>
    <col min="11011" max="11012" width="17.85546875" customWidth="1"/>
    <col min="11013" max="11022" width="17.5703125" customWidth="1"/>
    <col min="11266" max="11266" width="19.85546875" customWidth="1"/>
    <col min="11267" max="11268" width="17.85546875" customWidth="1"/>
    <col min="11269" max="11278" width="17.5703125" customWidth="1"/>
    <col min="11522" max="11522" width="19.85546875" customWidth="1"/>
    <col min="11523" max="11524" width="17.85546875" customWidth="1"/>
    <col min="11525" max="11534" width="17.5703125" customWidth="1"/>
    <col min="11778" max="11778" width="19.85546875" customWidth="1"/>
    <col min="11779" max="11780" width="17.85546875" customWidth="1"/>
    <col min="11781" max="11790" width="17.5703125" customWidth="1"/>
    <col min="12034" max="12034" width="19.85546875" customWidth="1"/>
    <col min="12035" max="12036" width="17.85546875" customWidth="1"/>
    <col min="12037" max="12046" width="17.5703125" customWidth="1"/>
    <col min="12290" max="12290" width="19.85546875" customWidth="1"/>
    <col min="12291" max="12292" width="17.85546875" customWidth="1"/>
    <col min="12293" max="12302" width="17.5703125" customWidth="1"/>
    <col min="12546" max="12546" width="19.85546875" customWidth="1"/>
    <col min="12547" max="12548" width="17.85546875" customWidth="1"/>
    <col min="12549" max="12558" width="17.5703125" customWidth="1"/>
    <col min="12802" max="12802" width="19.85546875" customWidth="1"/>
    <col min="12803" max="12804" width="17.85546875" customWidth="1"/>
    <col min="12805" max="12814" width="17.5703125" customWidth="1"/>
    <col min="13058" max="13058" width="19.85546875" customWidth="1"/>
    <col min="13059" max="13060" width="17.85546875" customWidth="1"/>
    <col min="13061" max="13070" width="17.5703125" customWidth="1"/>
    <col min="13314" max="13314" width="19.85546875" customWidth="1"/>
    <col min="13315" max="13316" width="17.85546875" customWidth="1"/>
    <col min="13317" max="13326" width="17.5703125" customWidth="1"/>
    <col min="13570" max="13570" width="19.85546875" customWidth="1"/>
    <col min="13571" max="13572" width="17.85546875" customWidth="1"/>
    <col min="13573" max="13582" width="17.5703125" customWidth="1"/>
    <col min="13826" max="13826" width="19.85546875" customWidth="1"/>
    <col min="13827" max="13828" width="17.85546875" customWidth="1"/>
    <col min="13829" max="13838" width="17.5703125" customWidth="1"/>
    <col min="14082" max="14082" width="19.85546875" customWidth="1"/>
    <col min="14083" max="14084" width="17.85546875" customWidth="1"/>
    <col min="14085" max="14094" width="17.5703125" customWidth="1"/>
    <col min="14338" max="14338" width="19.85546875" customWidth="1"/>
    <col min="14339" max="14340" width="17.85546875" customWidth="1"/>
    <col min="14341" max="14350" width="17.5703125" customWidth="1"/>
    <col min="14594" max="14594" width="19.85546875" customWidth="1"/>
    <col min="14595" max="14596" width="17.85546875" customWidth="1"/>
    <col min="14597" max="14606" width="17.5703125" customWidth="1"/>
    <col min="14850" max="14850" width="19.85546875" customWidth="1"/>
    <col min="14851" max="14852" width="17.85546875" customWidth="1"/>
    <col min="14853" max="14862" width="17.5703125" customWidth="1"/>
    <col min="15106" max="15106" width="19.85546875" customWidth="1"/>
    <col min="15107" max="15108" width="17.85546875" customWidth="1"/>
    <col min="15109" max="15118" width="17.5703125" customWidth="1"/>
    <col min="15362" max="15362" width="19.85546875" customWidth="1"/>
    <col min="15363" max="15364" width="17.85546875" customWidth="1"/>
    <col min="15365" max="15374" width="17.5703125" customWidth="1"/>
    <col min="15618" max="15618" width="19.85546875" customWidth="1"/>
    <col min="15619" max="15620" width="17.85546875" customWidth="1"/>
    <col min="15621" max="15630" width="17.5703125" customWidth="1"/>
    <col min="15874" max="15874" width="19.85546875" customWidth="1"/>
    <col min="15875" max="15876" width="17.85546875" customWidth="1"/>
    <col min="15877" max="15886" width="17.5703125" customWidth="1"/>
    <col min="16130" max="16130" width="19.85546875" customWidth="1"/>
    <col min="16131" max="16132" width="17.85546875" customWidth="1"/>
    <col min="16133" max="16142" width="17.5703125" customWidth="1"/>
  </cols>
  <sheetData>
    <row r="1" spans="1:14" ht="17.25" customHeight="1" x14ac:dyDescent="0.25">
      <c r="A1" s="1"/>
      <c r="B1" s="1"/>
      <c r="C1" s="1"/>
      <c r="D1" s="1"/>
      <c r="F1" s="1"/>
      <c r="G1" s="1"/>
      <c r="H1" s="1"/>
      <c r="I1" s="1"/>
      <c r="J1" s="3"/>
      <c r="K1" s="3"/>
      <c r="L1" s="1"/>
      <c r="M1" s="2"/>
    </row>
    <row r="2" spans="1:14" ht="17.25" customHeight="1" x14ac:dyDescent="0.25">
      <c r="A2" s="1"/>
      <c r="B2" s="1"/>
      <c r="C2" s="1"/>
      <c r="D2" s="1"/>
      <c r="E2" s="1"/>
      <c r="G2" s="1"/>
      <c r="H2" s="1"/>
      <c r="I2" s="1"/>
      <c r="J2" s="1"/>
      <c r="K2" s="3"/>
      <c r="L2" s="3"/>
      <c r="M2" s="1"/>
      <c r="N2" s="2"/>
    </row>
    <row r="3" spans="1:14" ht="19.5" customHeight="1" x14ac:dyDescent="0.25">
      <c r="A3" s="4" t="s">
        <v>0</v>
      </c>
      <c r="B3" s="5"/>
      <c r="C3" s="270" t="str">
        <f>'Taxi 1'!C3:I3</f>
        <v>Facility Association</v>
      </c>
      <c r="D3" s="270"/>
      <c r="E3" s="270"/>
      <c r="F3" s="270"/>
      <c r="G3" s="270"/>
      <c r="H3" s="270"/>
      <c r="I3" s="270"/>
      <c r="J3" s="1"/>
      <c r="K3" s="271" t="s">
        <v>1</v>
      </c>
      <c r="L3" s="272"/>
      <c r="M3" s="273"/>
      <c r="N3" s="49"/>
    </row>
    <row r="4" spans="1:14" ht="17.25" customHeight="1" x14ac:dyDescent="0.25">
      <c r="A4" s="1"/>
      <c r="B4" s="1"/>
      <c r="C4" s="1"/>
      <c r="D4" s="1"/>
      <c r="E4" s="1"/>
      <c r="F4" s="1"/>
      <c r="G4" s="1"/>
      <c r="H4" s="1"/>
      <c r="J4" s="50"/>
      <c r="K4" s="51" t="s">
        <v>2</v>
      </c>
      <c r="L4" s="274" t="str">
        <f>'Taxi 1'!L4:M4</f>
        <v>100 days post approval</v>
      </c>
      <c r="M4" s="275"/>
    </row>
    <row r="5" spans="1:14" ht="19.5" customHeight="1" x14ac:dyDescent="0.25">
      <c r="A5" s="54" t="s">
        <v>44</v>
      </c>
      <c r="B5" s="6"/>
      <c r="C5" s="6"/>
      <c r="D5" s="7"/>
      <c r="E5" s="7"/>
      <c r="F5" s="7"/>
      <c r="G5" s="7"/>
      <c r="H5" s="1"/>
      <c r="J5" s="50"/>
      <c r="K5" s="52" t="s">
        <v>3</v>
      </c>
      <c r="L5" s="274" t="str">
        <f>'Taxi 1'!L5:M5</f>
        <v>100 days post approval</v>
      </c>
      <c r="M5" s="275"/>
    </row>
    <row r="6" spans="1:14" ht="17.25" customHeight="1" x14ac:dyDescent="0.25">
      <c r="A6" s="6"/>
      <c r="B6" s="7"/>
      <c r="C6" s="7"/>
      <c r="D6" s="7"/>
      <c r="E6" s="32"/>
      <c r="F6" s="7"/>
      <c r="G6" s="7"/>
      <c r="H6" s="1"/>
      <c r="J6" s="34"/>
      <c r="K6" s="34"/>
      <c r="L6" s="34"/>
    </row>
    <row r="7" spans="1:14" ht="17.25" customHeight="1" x14ac:dyDescent="0.25">
      <c r="A7" s="55" t="s">
        <v>45</v>
      </c>
      <c r="B7" s="8"/>
      <c r="C7" s="8"/>
      <c r="D7" s="8"/>
      <c r="E7" s="61" t="s">
        <v>53</v>
      </c>
      <c r="F7" s="62"/>
      <c r="G7" s="63"/>
      <c r="H7" s="7"/>
      <c r="K7" s="35" t="s">
        <v>4</v>
      </c>
      <c r="L7" s="36"/>
      <c r="M7" s="37"/>
    </row>
    <row r="8" spans="1:14" ht="17.25" customHeight="1" x14ac:dyDescent="0.25">
      <c r="A8" s="56" t="s">
        <v>46</v>
      </c>
      <c r="B8" s="1"/>
      <c r="C8" s="1"/>
      <c r="D8" s="1"/>
      <c r="E8" s="64" t="s">
        <v>52</v>
      </c>
      <c r="F8" s="65"/>
      <c r="G8" s="66"/>
      <c r="H8" s="7"/>
      <c r="K8" s="38" t="s">
        <v>5</v>
      </c>
      <c r="L8" s="39"/>
      <c r="M8" s="40"/>
    </row>
    <row r="9" spans="1:14" ht="17.25" customHeight="1" x14ac:dyDescent="0.25">
      <c r="A9" s="56" t="s">
        <v>27</v>
      </c>
      <c r="B9" s="10"/>
      <c r="C9" s="10"/>
      <c r="D9" s="9"/>
      <c r="E9" s="64" t="s">
        <v>54</v>
      </c>
      <c r="F9" s="65"/>
      <c r="G9" s="66"/>
      <c r="H9" s="7"/>
      <c r="K9" s="38" t="s">
        <v>6</v>
      </c>
      <c r="L9" s="39"/>
      <c r="M9" s="40"/>
    </row>
    <row r="10" spans="1:14" ht="17.25" customHeight="1" x14ac:dyDescent="0.25">
      <c r="A10" s="57" t="s">
        <v>38</v>
      </c>
      <c r="B10" s="10"/>
      <c r="C10" s="8"/>
      <c r="D10" s="7"/>
      <c r="E10" s="64" t="s">
        <v>48</v>
      </c>
      <c r="F10" s="65"/>
      <c r="G10" s="66"/>
      <c r="H10" s="7"/>
      <c r="K10" s="38" t="s">
        <v>56</v>
      </c>
      <c r="L10" s="39"/>
      <c r="M10" s="40"/>
    </row>
    <row r="11" spans="1:14" ht="17.25" customHeight="1" x14ac:dyDescent="0.25">
      <c r="A11" s="58" t="s">
        <v>29</v>
      </c>
      <c r="B11" s="7"/>
      <c r="C11" s="10"/>
      <c r="D11" s="9"/>
      <c r="E11" s="67" t="s">
        <v>55</v>
      </c>
      <c r="F11" s="68"/>
      <c r="G11" s="69"/>
      <c r="H11" s="7"/>
      <c r="K11" s="71" t="s">
        <v>7</v>
      </c>
      <c r="L11" s="70"/>
      <c r="M11" s="72"/>
    </row>
    <row r="12" spans="1:14" ht="17.25" customHeight="1" x14ac:dyDescent="0.25">
      <c r="A12" s="57" t="s">
        <v>47</v>
      </c>
      <c r="B12" s="7"/>
      <c r="C12" s="10"/>
      <c r="D12" s="10"/>
      <c r="E12" s="10"/>
      <c r="F12" s="9"/>
      <c r="G12" s="1"/>
      <c r="H12" s="1"/>
      <c r="K12" s="41" t="s">
        <v>57</v>
      </c>
      <c r="L12" s="73"/>
      <c r="M12" s="74"/>
    </row>
    <row r="13" spans="1:14" ht="17.25" customHeight="1" x14ac:dyDescent="0.25">
      <c r="A13" s="53" t="s">
        <v>48</v>
      </c>
      <c r="B13" s="1"/>
      <c r="C13" s="9"/>
      <c r="D13" s="9"/>
      <c r="E13" s="10"/>
      <c r="F13" s="9"/>
      <c r="G13" s="1"/>
      <c r="H13" s="1"/>
      <c r="I13" s="1"/>
      <c r="J13" s="1"/>
      <c r="K13" s="1"/>
      <c r="L13" s="10"/>
      <c r="M13" s="1"/>
      <c r="N13" s="1"/>
    </row>
    <row r="14" spans="1:14" ht="17.25" customHeight="1" x14ac:dyDescent="0.25">
      <c r="A14" s="59" t="s">
        <v>49</v>
      </c>
      <c r="B14" s="1"/>
      <c r="C14" s="9"/>
      <c r="D14" s="9"/>
      <c r="E14" s="1"/>
      <c r="F14" s="9"/>
      <c r="G14" s="33"/>
      <c r="H14" s="32"/>
      <c r="I14" s="1"/>
      <c r="J14" s="1"/>
      <c r="K14" s="1"/>
      <c r="L14" s="1"/>
      <c r="M14" s="1"/>
      <c r="N14" s="1"/>
    </row>
    <row r="15" spans="1:14" ht="17.25" customHeight="1" x14ac:dyDescent="0.25">
      <c r="A15" s="60" t="s">
        <v>50</v>
      </c>
      <c r="B15" s="1"/>
      <c r="C15" s="1"/>
      <c r="D15" s="1"/>
      <c r="E15" s="9"/>
      <c r="F15" s="9"/>
      <c r="G15" s="7"/>
      <c r="H15" s="7"/>
      <c r="I15" s="1"/>
      <c r="J15" s="1"/>
      <c r="K15" s="1"/>
      <c r="L15" s="1"/>
      <c r="M15" s="1"/>
      <c r="N15" s="1"/>
    </row>
    <row r="16" spans="1:14" ht="17.25" customHeight="1" x14ac:dyDescent="0.25">
      <c r="A16" s="58" t="s">
        <v>51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</row>
    <row r="17" spans="1:20" ht="17.25" customHeight="1" thickBot="1" x14ac:dyDescent="0.3">
      <c r="A17" s="8"/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</row>
    <row r="18" spans="1:20" ht="57.75" customHeight="1" thickBot="1" x14ac:dyDescent="0.3">
      <c r="A18" s="268" t="s">
        <v>30</v>
      </c>
      <c r="B18" s="269"/>
      <c r="C18" s="11" t="s">
        <v>8</v>
      </c>
      <c r="D18" s="11" t="s">
        <v>9</v>
      </c>
      <c r="E18" s="11" t="s">
        <v>31</v>
      </c>
      <c r="F18" s="11" t="s">
        <v>10</v>
      </c>
      <c r="G18" s="12" t="s">
        <v>11</v>
      </c>
      <c r="H18" s="11" t="s">
        <v>12</v>
      </c>
      <c r="I18" s="11" t="s">
        <v>13</v>
      </c>
      <c r="J18" s="11" t="s">
        <v>14</v>
      </c>
      <c r="K18" s="11" t="s">
        <v>15</v>
      </c>
      <c r="L18" s="13" t="s">
        <v>16</v>
      </c>
      <c r="M18" s="14" t="s">
        <v>17</v>
      </c>
      <c r="N18" s="9"/>
      <c r="O18" t="s">
        <v>166</v>
      </c>
      <c r="P18" t="s">
        <v>167</v>
      </c>
      <c r="Q18" s="247" t="s">
        <v>146</v>
      </c>
      <c r="S18" s="247" t="s">
        <v>106</v>
      </c>
      <c r="T18" s="247" t="s">
        <v>104</v>
      </c>
    </row>
    <row r="19" spans="1:20" ht="17.25" customHeight="1" x14ac:dyDescent="0.25">
      <c r="A19" s="42" t="s">
        <v>32</v>
      </c>
      <c r="B19" s="15" t="s">
        <v>18</v>
      </c>
      <c r="C19" s="43">
        <f>ROUND(ROUND(SUM(O19,P19)*(1+$C$38+$C$39),2)*(1-$C$40),0)</f>
        <v>4783</v>
      </c>
      <c r="D19" s="43">
        <f>ROUND(ROUND(ROUND(ROUND(INDEX(Curr_BR,MATCH($Q19&amp;$R19,Curr_BR_ID,0), $D$46)*INDEX(Curr_DR,MATCH($S19,Curr_DR_ID,0),$D$46),2)*INDEX(Curr_Limit,MATCH($C$37,Curr_Limit_ID,0),$D$46),0)*(1+$C$38+$C$39),2)*(1-$C$40),0)</f>
        <v>83</v>
      </c>
      <c r="E19" s="43">
        <f>ROUND(ROUND(ROUND(ROUND(INDEX(Curr_BR,MATCH($Q19&amp;$R19,Curr_BR_ID,0), $G$46)*INDEX(Curr_DR,MATCH($S19,Curr_DR_ID,0),$G$46),0)*INDEX(Curr_RG,MATCH($F$40,Curr_RG_ID,0),$G$46),0)*(1+$C$38+$C$39),2)*(1-$C$40),0)</f>
        <v>1163</v>
      </c>
      <c r="F19" s="43">
        <f>ROUND(ROUND(INDEX(Curr_BR,MATCH($Q19&amp;$R19,Curr_BR_ID,0), $H$46),0)*(1-$C$40),0)</f>
        <v>269</v>
      </c>
      <c r="G19" s="16">
        <f t="shared" ref="G19:G29" si="0">SUM(C19:F19)</f>
        <v>6298</v>
      </c>
      <c r="H19" s="43">
        <f>ROUND(ROUND(INDEX(Curr_BR,MATCH($Q19&amp;$R19,Curr_BR_ID,0), $J$46),0)*(1-$C$40),0)</f>
        <v>627</v>
      </c>
      <c r="I19" s="43"/>
      <c r="J19" s="43">
        <f>ROUND(ROUND(ROUND('PPV 2.1'!J19*INDEX(Curr_Multiplier,MATCH($Q19&amp;$R19,Curr_Multiplier_ID,0), $L$46),0)*(1+$C$38+$C$39),2)*(1-$C$40),0)</f>
        <v>892</v>
      </c>
      <c r="K19" s="43">
        <f>ROUND(ROUND('PPV 2.1'!K19*INDEX(Curr_Multiplier,MATCH($Q19&amp;$R19,Curr_Multiplier_ID,0), $M$46),0)*(1-$C$40),0)</f>
        <v>501</v>
      </c>
      <c r="L19" s="16">
        <f t="shared" ref="L19:L29" si="1">SUM(H19:K19)</f>
        <v>2020</v>
      </c>
      <c r="M19" s="17">
        <f t="shared" ref="M19:M29" si="2">SUM(G19,L19)</f>
        <v>8318</v>
      </c>
      <c r="N19" s="9"/>
      <c r="O19">
        <f>ROUND(ROUND(INDEX(Curr_BR,MATCH($Q19&amp;$R19,Curr_BR_ID,0), $C$46)*INDEX(Curr_DR,MATCH($S19,Curr_DR_ID,0),$C$46),2)*INDEX(Curr_Limit,MATCH($C$37,Curr_Limit_ID,0),$C$46),0)</f>
        <v>3113</v>
      </c>
      <c r="P19">
        <f>ROUND(ROUND(INDEX(Curr_BR,MATCH($Q19&amp;$R19,Curr_BR_ID,0), $E$46)*INDEX(Curr_DR,MATCH($S19,Curr_DR_ID,0),$E$46),2)*INDEX(Curr_Limit,MATCH($C$37,Curr_Limit_ID,0),$E$46),0)</f>
        <v>1670</v>
      </c>
      <c r="Q19" s="247">
        <v>1</v>
      </c>
      <c r="R19" s="247" t="s">
        <v>75</v>
      </c>
      <c r="S19" t="str">
        <f>$C$36&amp;R19</f>
        <v>3U</v>
      </c>
      <c r="T19" t="str">
        <f>TEXT($C$35,"0#")&amp;R19</f>
        <v>7A. 7C, 7N, 7BU</v>
      </c>
    </row>
    <row r="20" spans="1:20" ht="17.25" customHeight="1" x14ac:dyDescent="0.25">
      <c r="A20" s="18"/>
      <c r="B20" s="19" t="s">
        <v>19</v>
      </c>
      <c r="C20" s="44">
        <f>ROUND(ROUND(SUM(O20,P20)*(1+$J$38+$J$39),2)*(1-$J$40),0)</f>
        <v>5290</v>
      </c>
      <c r="D20" s="44">
        <f>ROUND(ROUND(ROUND(ROUND(INDEX(Prop_BR,MATCH($Q20&amp;$R20,Prop_BR_ID,0), $D$46)*INDEX(Prop_DR,MATCH($S20,Prop_DR_ID,0),$D$46),2)*INDEX(Prop_Limit,MATCH($J$37,Prop_Limit_ID,0),$D$46),0)*(1+$J$38+$J$39),2)*(1-$J$40),0)</f>
        <v>92</v>
      </c>
      <c r="E20" s="44">
        <f>ROUND(ROUND(ROUND(ROUND(INDEX(Prop_BR,MATCH($Q20&amp;$R20,Prop_BR_ID,0), $G$46)*INDEX(Prop_DR,MATCH($S20,Prop_DR_ID,0),$G$46),0)*INDEX(Prop_RG,MATCH($M$40,Prop_RG_ID,0),$G$46),0)*(1+$J$38+$J$39),2)*(1-$J$40),0)</f>
        <v>1286</v>
      </c>
      <c r="F20" s="44">
        <f>ROUND(ROUND(INDEX(Prop_BR,MATCH($Q20&amp;$R20,Prop_BR_ID,0), $H$46),0)*(1-$J$40),0)</f>
        <v>302</v>
      </c>
      <c r="G20" s="20">
        <f t="shared" si="0"/>
        <v>6970</v>
      </c>
      <c r="H20" s="44">
        <f>ROUND(ROUND(INDEX(Prop_BR,MATCH($Q20&amp;$R20,Prop_BR_ID,0), $J$46),0)*(1-$J$40),0)</f>
        <v>683</v>
      </c>
      <c r="I20" s="44"/>
      <c r="J20" s="44">
        <f>ROUND(ROUND(ROUND('PPV 2.1'!J20*INDEX(Prop_Multiplier,MATCH($Q20&amp;$R20,Prop_Multiplier_ID,0), $L$46),0)*(1+$J$38+$J$39),2)*(1-$J$40),0)</f>
        <v>959</v>
      </c>
      <c r="K20" s="44">
        <f>ROUND(ROUND('PPV 2.1'!K20*INDEX(Prop_Multiplier,MATCH($Q20&amp;$R20,Prop_Multiplier_ID,0), $M$46),0)*(1-$J$40),0)</f>
        <v>592</v>
      </c>
      <c r="L20" s="20">
        <f t="shared" si="1"/>
        <v>2234</v>
      </c>
      <c r="M20" s="21">
        <f t="shared" si="2"/>
        <v>9204</v>
      </c>
      <c r="N20" s="9"/>
      <c r="O20">
        <f>ROUND(ROUND(INDEX(Prop_BR,MATCH($Q20&amp;$R20,Prop_BR_ID,0), $C$46)*INDEX(Prop_DR,MATCH($S20,Prop_DR_ID,0),$C$46),2)*INDEX(Prop_Limit,MATCH($J$37,Prop_Limit_ID,0),$C$46),0)</f>
        <v>3443</v>
      </c>
      <c r="P20">
        <f>ROUND(ROUND(INDEX(Prop_BR,MATCH($Q20&amp;$R20,Prop_BR_ID,0), $E$46)*INDEX(Prop_DR,MATCH($S20,Prop_DR_ID,0),$E$46),2)*INDEX(Prop_Limit,MATCH($J$37,Prop_Limit_ID,0),$E$46),0)</f>
        <v>1847</v>
      </c>
      <c r="Q20" s="247">
        <v>1</v>
      </c>
      <c r="R20" s="247" t="s">
        <v>75</v>
      </c>
      <c r="S20" t="str">
        <f>$C$36&amp;R20</f>
        <v>3U</v>
      </c>
      <c r="T20" t="str">
        <f>TEXT($C$35,"0#")&amp;R20</f>
        <v>7A. 7C, 7N, 7BU</v>
      </c>
    </row>
    <row r="21" spans="1:20" ht="17.25" customHeight="1" thickBot="1" x14ac:dyDescent="0.3">
      <c r="A21" s="22" t="s">
        <v>20</v>
      </c>
      <c r="B21" s="23"/>
      <c r="C21" s="45">
        <f t="shared" ref="C21:M21" si="3">IF(C19&lt;&gt;0,C20/C19-1,"")</f>
        <v>0.10600041814760619</v>
      </c>
      <c r="D21" s="45">
        <f t="shared" si="3"/>
        <v>0.10843373493975905</v>
      </c>
      <c r="E21" s="45">
        <f t="shared" si="3"/>
        <v>0.10576096302665516</v>
      </c>
      <c r="F21" s="45">
        <f t="shared" si="3"/>
        <v>0.12267657992565062</v>
      </c>
      <c r="G21" s="24">
        <f t="shared" si="3"/>
        <v>0.10670053985392181</v>
      </c>
      <c r="H21" s="45">
        <f t="shared" si="3"/>
        <v>8.9314194577352568E-2</v>
      </c>
      <c r="I21" s="45" t="str">
        <f t="shared" si="3"/>
        <v/>
      </c>
      <c r="J21" s="45">
        <f t="shared" si="3"/>
        <v>7.5112107623318325E-2</v>
      </c>
      <c r="K21" s="45">
        <f t="shared" si="3"/>
        <v>0.1816367265469061</v>
      </c>
      <c r="L21" s="24">
        <f t="shared" si="3"/>
        <v>0.10594059405940603</v>
      </c>
      <c r="M21" s="25">
        <f t="shared" si="3"/>
        <v>0.10651598942053386</v>
      </c>
      <c r="N21" s="9"/>
      <c r="Q21" s="247"/>
      <c r="R21" s="247"/>
    </row>
    <row r="22" spans="1:20" ht="17.25" customHeight="1" x14ac:dyDescent="0.25">
      <c r="A22" s="42" t="s">
        <v>33</v>
      </c>
      <c r="B22" s="15" t="s">
        <v>18</v>
      </c>
      <c r="C22" s="43">
        <f>ROUND(ROUND(SUM(O22,P22)*(1+$C$38+$C$39),2)*(1-$C$40),0)</f>
        <v>2943</v>
      </c>
      <c r="D22" s="43">
        <f>ROUND(ROUND(ROUND(ROUND(INDEX(Curr_BR,MATCH($Q22&amp;$R22,Curr_BR_ID,0), $D$46)*INDEX(Curr_DR,MATCH($S22,Curr_DR_ID,0),$D$46),2)*INDEX(Curr_Limit,MATCH($C$37,Curr_Limit_ID,0),$D$46),0)*(1+$C$38+$C$39),2)*(1-$C$40),0)</f>
        <v>51</v>
      </c>
      <c r="E22" s="43">
        <f>ROUND(ROUND(ROUND(ROUND(INDEX(Curr_BR,MATCH($Q22&amp;$R22,Curr_BR_ID,0), $G$46)*INDEX(Curr_DR,MATCH($S22,Curr_DR_ID,0),$G$46),0)*INDEX(Curr_RG,MATCH($F$40,Curr_RG_ID,0),$G$46),0)*(1+$C$38+$C$39),2)*(1-$C$40),0)</f>
        <v>720</v>
      </c>
      <c r="F22" s="43">
        <f>ROUND(ROUND(INDEX(Curr_BR,MATCH($Q22&amp;$R22,Curr_BR_ID,0), $H$46),0)*(1-$C$40),0)</f>
        <v>269</v>
      </c>
      <c r="G22" s="16">
        <f t="shared" si="0"/>
        <v>3983</v>
      </c>
      <c r="H22" s="43">
        <f>ROUND(ROUND(INDEX(Curr_BR,MATCH($Q22&amp;$R22,Curr_BR_ID,0), $J$46),0)*(1-$C$40),0)</f>
        <v>444</v>
      </c>
      <c r="I22" s="43"/>
      <c r="J22" s="43">
        <f>ROUND(ROUND(ROUND('PPV 2.1'!J22*INDEX(Curr_Multiplier,MATCH($Q22&amp;$R22,Curr_Multiplier_ID,0), $L$46),0)*(1+$C$38+$C$39),2)*(1-$C$40),0)</f>
        <v>726</v>
      </c>
      <c r="K22" s="43">
        <f>ROUND(ROUND('PPV 2.1'!K22*INDEX(Curr_Multiplier,MATCH($Q22&amp;$R22,Curr_Multiplier_ID,0), $M$46),0)*(1-$C$40),0)</f>
        <v>318</v>
      </c>
      <c r="L22" s="16">
        <f t="shared" si="1"/>
        <v>1488</v>
      </c>
      <c r="M22" s="17">
        <f t="shared" si="2"/>
        <v>5471</v>
      </c>
      <c r="N22" s="9"/>
      <c r="O22">
        <f>ROUND(ROUND(INDEX(Curr_BR,MATCH($Q22&amp;$R22,Curr_BR_ID,0), $C$46)*INDEX(Curr_DR,MATCH($S22,Curr_DR_ID,0),$C$46),2)*INDEX(Curr_Limit,MATCH($C$37,Curr_Limit_ID,0),$C$46),0)</f>
        <v>1915</v>
      </c>
      <c r="P22">
        <f>ROUND(ROUND(INDEX(Curr_BR,MATCH($Q22&amp;$R22,Curr_BR_ID,0), $E$46)*INDEX(Curr_DR,MATCH($S22,Curr_DR_ID,0),$E$46),2)*INDEX(Curr_Limit,MATCH($C$37,Curr_Limit_ID,0),$E$46),0)</f>
        <v>1028</v>
      </c>
      <c r="Q22" s="247">
        <v>2</v>
      </c>
      <c r="R22" s="247" t="s">
        <v>76</v>
      </c>
      <c r="S22" t="str">
        <f t="shared" ref="S22:S23" si="4">$C$36&amp;R22</f>
        <v>3R</v>
      </c>
      <c r="T22" t="str">
        <f>TEXT($C$35,"0#")&amp;R22</f>
        <v>7A. 7C, 7N, 7BR</v>
      </c>
    </row>
    <row r="23" spans="1:20" ht="17.25" customHeight="1" x14ac:dyDescent="0.25">
      <c r="A23" s="18"/>
      <c r="B23" s="19" t="s">
        <v>19</v>
      </c>
      <c r="C23" s="44">
        <f>ROUND(ROUND(SUM(O23,P23)*(1+$J$38+$J$39),2)*(1-$J$40),0)</f>
        <v>3256</v>
      </c>
      <c r="D23" s="44">
        <f>ROUND(ROUND(ROUND(ROUND(INDEX(Prop_BR,MATCH($Q23&amp;$R23,Prop_BR_ID,0), $D$46)*INDEX(Prop_DR,MATCH($S23,Prop_DR_ID,0),$D$46),2)*INDEX(Prop_Limit,MATCH($J$37,Prop_Limit_ID,0),$D$46),0)*(1+$J$38+$J$39),2)*(1-$J$40),0)</f>
        <v>56</v>
      </c>
      <c r="E23" s="44">
        <f>ROUND(ROUND(ROUND(ROUND(INDEX(Prop_BR,MATCH($Q23&amp;$R23,Prop_BR_ID,0), $G$46)*INDEX(Prop_DR,MATCH($S23,Prop_DR_ID,0),$G$46),0)*INDEX(Prop_RG,MATCH($M$40,Prop_RG_ID,0),$G$46),0)*(1+$J$38+$J$39),2)*(1-$J$40),0)</f>
        <v>797</v>
      </c>
      <c r="F23" s="44">
        <f>ROUND(ROUND(INDEX(Prop_BR,MATCH($Q23&amp;$R23,Prop_BR_ID,0), $H$46),0)*(1-$J$40),0)</f>
        <v>302</v>
      </c>
      <c r="G23" s="20">
        <f t="shared" si="0"/>
        <v>4411</v>
      </c>
      <c r="H23" s="44">
        <f>ROUND(ROUND(INDEX(Prop_BR,MATCH($Q23&amp;$R23,Prop_BR_ID,0), $J$46),0)*(1-$J$40),0)</f>
        <v>484</v>
      </c>
      <c r="I23" s="44"/>
      <c r="J23" s="44">
        <f>ROUND(ROUND(ROUND('PPV 2.1'!J23*INDEX(Prop_Multiplier,MATCH($Q23&amp;$R23,Prop_Multiplier_ID,0), $L$46),0)*(1+$J$38+$J$39),2)*(1-$J$40),0)</f>
        <v>782</v>
      </c>
      <c r="K23" s="44">
        <f>ROUND(ROUND('PPV 2.1'!K23*INDEX(Prop_Multiplier,MATCH($Q23&amp;$R23,Prop_Multiplier_ID,0), $M$46),0)*(1-$J$40),0)</f>
        <v>376</v>
      </c>
      <c r="L23" s="20">
        <f t="shared" si="1"/>
        <v>1642</v>
      </c>
      <c r="M23" s="21">
        <f t="shared" si="2"/>
        <v>6053</v>
      </c>
      <c r="N23" s="9"/>
      <c r="O23">
        <f>ROUND(ROUND(INDEX(Prop_BR,MATCH($Q23&amp;$R23,Prop_BR_ID,0), $C$46)*INDEX(Prop_DR,MATCH($S23,Prop_DR_ID,0),$C$46),2)*INDEX(Prop_Limit,MATCH($J$37,Prop_Limit_ID,0),$C$46),0)</f>
        <v>2119</v>
      </c>
      <c r="P23">
        <f>ROUND(ROUND(INDEX(Prop_BR,MATCH($Q23&amp;$R23,Prop_BR_ID,0), $E$46)*INDEX(Prop_DR,MATCH($S23,Prop_DR_ID,0),$E$46),2)*INDEX(Prop_Limit,MATCH($J$37,Prop_Limit_ID,0),$E$46),0)</f>
        <v>1137</v>
      </c>
      <c r="Q23" s="247">
        <v>2</v>
      </c>
      <c r="R23" s="247" t="s">
        <v>76</v>
      </c>
      <c r="S23" t="str">
        <f t="shared" si="4"/>
        <v>3R</v>
      </c>
      <c r="T23" t="str">
        <f>TEXT($C$35,"0#")&amp;R23</f>
        <v>7A. 7C, 7N, 7BR</v>
      </c>
    </row>
    <row r="24" spans="1:20" ht="17.25" customHeight="1" thickBot="1" x14ac:dyDescent="0.3">
      <c r="A24" s="22" t="s">
        <v>20</v>
      </c>
      <c r="B24" s="23"/>
      <c r="C24" s="45">
        <f t="shared" ref="C24:M24" si="5">IF(C22&lt;&gt;0,C23/C22-1,"")</f>
        <v>0.10635406048250085</v>
      </c>
      <c r="D24" s="45">
        <f t="shared" si="5"/>
        <v>9.8039215686274606E-2</v>
      </c>
      <c r="E24" s="45">
        <f t="shared" si="5"/>
        <v>0.10694444444444451</v>
      </c>
      <c r="F24" s="45">
        <f t="shared" si="5"/>
        <v>0.12267657992565062</v>
      </c>
      <c r="G24" s="24">
        <f t="shared" si="5"/>
        <v>0.10745669093648003</v>
      </c>
      <c r="H24" s="45">
        <f t="shared" si="5"/>
        <v>9.0090090090090058E-2</v>
      </c>
      <c r="I24" s="45" t="str">
        <f t="shared" si="5"/>
        <v/>
      </c>
      <c r="J24" s="45">
        <f t="shared" si="5"/>
        <v>7.7134986225895208E-2</v>
      </c>
      <c r="K24" s="45">
        <f t="shared" si="5"/>
        <v>0.1823899371069182</v>
      </c>
      <c r="L24" s="24">
        <f t="shared" si="5"/>
        <v>0.103494623655914</v>
      </c>
      <c r="M24" s="25">
        <f t="shared" si="5"/>
        <v>0.10637908974593313</v>
      </c>
      <c r="N24" s="9"/>
      <c r="Q24" s="247"/>
      <c r="R24" s="247"/>
    </row>
    <row r="25" spans="1:20" ht="17.25" customHeight="1" x14ac:dyDescent="0.25">
      <c r="A25" s="42" t="s">
        <v>34</v>
      </c>
      <c r="B25" s="15" t="s">
        <v>18</v>
      </c>
      <c r="C25" s="43">
        <f>ROUND(ROUND(SUM(O25,P25)*(1+$C$38+$C$39),2)*(1-$C$40),0)</f>
        <v>3384</v>
      </c>
      <c r="D25" s="43">
        <f>ROUND(ROUND(ROUND(ROUND(INDEX(Curr_BR,MATCH($Q25&amp;$R25,Curr_BR_ID,0), $D$46)*INDEX(Curr_DR,MATCH($S25,Curr_DR_ID,0),$D$46),2)*INDEX(Curr_Limit,MATCH($C$37,Curr_Limit_ID,0),$D$46),0)*(1+$C$38+$C$39),2)*(1-$C$40),0)</f>
        <v>59</v>
      </c>
      <c r="E25" s="43">
        <f>ROUND(ROUND(ROUND(ROUND(INDEX(Curr_BR,MATCH($Q25&amp;$R25,Curr_BR_ID,0), $G$46)*INDEX(Curr_DR,MATCH($S25,Curr_DR_ID,0),$G$46),0)*INDEX(Curr_RG,MATCH($F$40,Curr_RG_ID,0),$G$46),0)*(1+$C$38+$C$39),2)*(1-$C$40),0)</f>
        <v>823</v>
      </c>
      <c r="F25" s="43">
        <f>ROUND(ROUND(INDEX(Curr_BR,MATCH($Q25&amp;$R25,Curr_BR_ID,0), $H$46),0)*(1-$C$40),0)</f>
        <v>269</v>
      </c>
      <c r="G25" s="16">
        <f t="shared" si="0"/>
        <v>4535</v>
      </c>
      <c r="H25" s="43">
        <f>ROUND(ROUND(INDEX(Curr_BR,MATCH($Q25&amp;$R25,Curr_BR_ID,0), $J$46),0)*(1-$C$40),0)</f>
        <v>460</v>
      </c>
      <c r="I25" s="43"/>
      <c r="J25" s="43">
        <f>ROUND(ROUND(ROUND('PPV 2.1'!J25*INDEX(Curr_Multiplier,MATCH($Q25&amp;$R25,Curr_Multiplier_ID,0), $L$46),0)*(1+$C$38+$C$39),2)*(1-$C$40),0)</f>
        <v>812</v>
      </c>
      <c r="K25" s="43">
        <f>ROUND(ROUND('PPV 2.1'!K25*INDEX(Curr_Multiplier,MATCH($Q25&amp;$R25,Curr_Multiplier_ID,0), $M$46),0)*(1-$C$40),0)</f>
        <v>393</v>
      </c>
      <c r="L25" s="16">
        <f t="shared" si="1"/>
        <v>1665</v>
      </c>
      <c r="M25" s="17">
        <f t="shared" si="2"/>
        <v>6200</v>
      </c>
      <c r="N25" s="9"/>
      <c r="O25">
        <f>ROUND(ROUND(INDEX(Curr_BR,MATCH($Q25&amp;$R25,Curr_BR_ID,0), $C$46)*INDEX(Curr_DR,MATCH($S25,Curr_DR_ID,0),$C$46),2)*INDEX(Curr_Limit,MATCH($C$37,Curr_Limit_ID,0),$C$46),0)</f>
        <v>2202</v>
      </c>
      <c r="P25">
        <f>ROUND(ROUND(INDEX(Curr_BR,MATCH($Q25&amp;$R25,Curr_BR_ID,0), $E$46)*INDEX(Curr_DR,MATCH($S25,Curr_DR_ID,0),$E$46),2)*INDEX(Curr_Limit,MATCH($C$37,Curr_Limit_ID,0),$E$46),0)</f>
        <v>1182</v>
      </c>
      <c r="Q25" s="247">
        <v>3</v>
      </c>
      <c r="R25" s="247" t="s">
        <v>76</v>
      </c>
      <c r="S25" t="str">
        <f t="shared" ref="S25:S26" si="6">$C$36&amp;R25</f>
        <v>3R</v>
      </c>
      <c r="T25" t="str">
        <f>TEXT($C$35,"0#")&amp;R25</f>
        <v>7A. 7C, 7N, 7BR</v>
      </c>
    </row>
    <row r="26" spans="1:20" ht="17.25" customHeight="1" x14ac:dyDescent="0.25">
      <c r="A26" s="18"/>
      <c r="B26" s="19" t="s">
        <v>19</v>
      </c>
      <c r="C26" s="44">
        <f>ROUND(ROUND(SUM(O26,P26)*(1+$J$38+$J$39),2)*(1-$J$40),0)</f>
        <v>3743</v>
      </c>
      <c r="D26" s="44">
        <f>ROUND(ROUND(ROUND(ROUND(INDEX(Prop_BR,MATCH($Q26&amp;$R26,Prop_BR_ID,0), $D$46)*INDEX(Prop_DR,MATCH($S26,Prop_DR_ID,0),$D$46),2)*INDEX(Prop_Limit,MATCH($J$37,Prop_Limit_ID,0),$D$46),0)*(1+$J$38+$J$39),2)*(1-$J$40),0)</f>
        <v>65</v>
      </c>
      <c r="E26" s="44">
        <f>ROUND(ROUND(ROUND(ROUND(INDEX(Prop_BR,MATCH($Q26&amp;$R26,Prop_BR_ID,0), $G$46)*INDEX(Prop_DR,MATCH($S26,Prop_DR_ID,0),$G$46),0)*INDEX(Prop_RG,MATCH($M$40,Prop_RG_ID,0),$G$46),0)*(1+$J$38+$J$39),2)*(1-$J$40),0)</f>
        <v>911</v>
      </c>
      <c r="F26" s="44">
        <f>ROUND(ROUND(INDEX(Prop_BR,MATCH($Q26&amp;$R26,Prop_BR_ID,0), $H$46),0)*(1-$J$40),0)</f>
        <v>302</v>
      </c>
      <c r="G26" s="20">
        <f t="shared" si="0"/>
        <v>5021</v>
      </c>
      <c r="H26" s="44">
        <f>ROUND(ROUND(INDEX(Prop_BR,MATCH($Q26&amp;$R26,Prop_BR_ID,0), $J$46),0)*(1-$J$40),0)</f>
        <v>501</v>
      </c>
      <c r="I26" s="44"/>
      <c r="J26" s="44">
        <f>ROUND(ROUND(ROUND('PPV 2.1'!J26*INDEX(Prop_Multiplier,MATCH($Q26&amp;$R26,Prop_Multiplier_ID,0), $L$46),0)*(1+$J$38+$J$39),2)*(1-$J$40),0)</f>
        <v>874</v>
      </c>
      <c r="K26" s="44">
        <f>ROUND(ROUND('PPV 2.1'!K26*INDEX(Prop_Multiplier,MATCH($Q26&amp;$R26,Prop_Multiplier_ID,0), $M$46),0)*(1-$J$40),0)</f>
        <v>464</v>
      </c>
      <c r="L26" s="20">
        <f t="shared" si="1"/>
        <v>1839</v>
      </c>
      <c r="M26" s="21">
        <f t="shared" si="2"/>
        <v>6860</v>
      </c>
      <c r="N26" s="9"/>
      <c r="O26">
        <f>ROUND(ROUND(INDEX(Prop_BR,MATCH($Q26&amp;$R26,Prop_BR_ID,0), $C$46)*INDEX(Prop_DR,MATCH($S26,Prop_DR_ID,0),$C$46),2)*INDEX(Prop_Limit,MATCH($J$37,Prop_Limit_ID,0),$C$46),0)</f>
        <v>2436</v>
      </c>
      <c r="P26">
        <f>ROUND(ROUND(INDEX(Prop_BR,MATCH($Q26&amp;$R26,Prop_BR_ID,0), $E$46)*INDEX(Prop_DR,MATCH($S26,Prop_DR_ID,0),$E$46),2)*INDEX(Prop_Limit,MATCH($J$37,Prop_Limit_ID,0),$E$46),0)</f>
        <v>1307</v>
      </c>
      <c r="Q26" s="247">
        <v>3</v>
      </c>
      <c r="R26" s="247" t="s">
        <v>76</v>
      </c>
      <c r="S26" t="str">
        <f t="shared" si="6"/>
        <v>3R</v>
      </c>
      <c r="T26" t="str">
        <f>TEXT($C$35,"0#")&amp;R26</f>
        <v>7A. 7C, 7N, 7BR</v>
      </c>
    </row>
    <row r="27" spans="1:20" ht="17.25" customHeight="1" thickBot="1" x14ac:dyDescent="0.3">
      <c r="A27" s="22" t="s">
        <v>20</v>
      </c>
      <c r="B27" s="23"/>
      <c r="C27" s="45">
        <f t="shared" ref="C27:M27" si="7">IF(C25&lt;&gt;0,C26/C25-1,"")</f>
        <v>0.10608747044917255</v>
      </c>
      <c r="D27" s="45">
        <f t="shared" si="7"/>
        <v>0.10169491525423724</v>
      </c>
      <c r="E27" s="45">
        <f t="shared" si="7"/>
        <v>0.10692588092345079</v>
      </c>
      <c r="F27" s="45">
        <f t="shared" si="7"/>
        <v>0.12267657992565062</v>
      </c>
      <c r="G27" s="26">
        <f t="shared" si="7"/>
        <v>0.10716648291069464</v>
      </c>
      <c r="H27" s="45">
        <f t="shared" si="7"/>
        <v>8.9130434782608736E-2</v>
      </c>
      <c r="I27" s="45" t="str">
        <f t="shared" si="7"/>
        <v/>
      </c>
      <c r="J27" s="45">
        <f t="shared" si="7"/>
        <v>7.6354679802955738E-2</v>
      </c>
      <c r="K27" s="45">
        <f t="shared" si="7"/>
        <v>0.18066157760814239</v>
      </c>
      <c r="L27" s="26">
        <f t="shared" si="7"/>
        <v>0.10450450450450455</v>
      </c>
      <c r="M27" s="27">
        <f t="shared" si="7"/>
        <v>0.1064516129032258</v>
      </c>
      <c r="N27" s="9"/>
      <c r="Q27" s="247"/>
      <c r="R27" s="247"/>
    </row>
    <row r="28" spans="1:20" ht="17.25" customHeight="1" x14ac:dyDescent="0.25">
      <c r="A28" s="42" t="s">
        <v>35</v>
      </c>
      <c r="B28" s="15" t="s">
        <v>18</v>
      </c>
      <c r="C28" s="43">
        <f>ROUND(ROUND(SUM(O28,P28)*(1+$C$38+$C$39),2)*(1-$C$40),0)</f>
        <v>2943</v>
      </c>
      <c r="D28" s="43">
        <f>ROUND(ROUND(ROUND(ROUND(INDEX(Curr_BR,MATCH($Q28&amp;$R28,Curr_BR_ID,0), $D$46)*INDEX(Curr_DR,MATCH($S28,Curr_DR_ID,0),$D$46),2)*INDEX(Curr_Limit,MATCH($C$37,Curr_Limit_ID,0),$D$46),0)*(1+$C$38+$C$39),2)*(1-$C$40),0)</f>
        <v>51</v>
      </c>
      <c r="E28" s="43">
        <f>ROUND(ROUND(ROUND(ROUND(INDEX(Curr_BR,MATCH($Q28&amp;$R28,Curr_BR_ID,0), $G$46)*INDEX(Curr_DR,MATCH($S28,Curr_DR_ID,0),$G$46),0)*INDEX(Curr_RG,MATCH($F$40,Curr_RG_ID,0),$G$46),0)*(1+$C$38+$C$39),2)*(1-$C$40),0)</f>
        <v>720</v>
      </c>
      <c r="F28" s="43">
        <f>ROUND(ROUND(INDEX(Curr_BR,MATCH($Q28&amp;$R28,Curr_BR_ID,0), $H$46),0)*(1-$C$40),0)</f>
        <v>269</v>
      </c>
      <c r="G28" s="16">
        <f t="shared" si="0"/>
        <v>3983</v>
      </c>
      <c r="H28" s="43">
        <f>ROUND(ROUND(INDEX(Curr_BR,MATCH($Q28&amp;$R28,Curr_BR_ID,0), $J$46),0)*(1-$C$40),0)</f>
        <v>444</v>
      </c>
      <c r="I28" s="43"/>
      <c r="J28" s="43">
        <f>ROUND(ROUND(ROUND('PPV 2.1'!J28*INDEX(Curr_Multiplier,MATCH($Q28&amp;$R28,Curr_Multiplier_ID,0), $L$46),0)*(1+$C$38+$C$39),2)*(1-$C$40),0)</f>
        <v>726</v>
      </c>
      <c r="K28" s="43">
        <f>ROUND(ROUND('PPV 2.1'!K28*INDEX(Curr_Multiplier,MATCH($Q28&amp;$R28,Curr_Multiplier_ID,0), $M$46),0)*(1-$C$40),0)</f>
        <v>318</v>
      </c>
      <c r="L28" s="16">
        <f t="shared" si="1"/>
        <v>1488</v>
      </c>
      <c r="M28" s="17">
        <f t="shared" si="2"/>
        <v>5471</v>
      </c>
      <c r="N28" s="9"/>
      <c r="O28">
        <f>ROUND(ROUND(INDEX(Curr_BR,MATCH($Q28&amp;$R28,Curr_BR_ID,0), $C$46)*INDEX(Curr_DR,MATCH($S28,Curr_DR_ID,0),$C$46),2)*INDEX(Curr_Limit,MATCH($C$37,Curr_Limit_ID,0),$C$46),0)</f>
        <v>1915</v>
      </c>
      <c r="P28">
        <f>ROUND(ROUND(INDEX(Curr_BR,MATCH($Q28&amp;$R28,Curr_BR_ID,0), $E$46)*INDEX(Curr_DR,MATCH($S28,Curr_DR_ID,0),$E$46),2)*INDEX(Curr_Limit,MATCH($C$37,Curr_Limit_ID,0),$E$46),0)</f>
        <v>1028</v>
      </c>
      <c r="Q28" s="247">
        <v>2</v>
      </c>
      <c r="R28" s="247" t="s">
        <v>76</v>
      </c>
      <c r="S28" t="str">
        <f t="shared" ref="S28:S29" si="8">$C$36&amp;R28</f>
        <v>3R</v>
      </c>
      <c r="T28" t="str">
        <f>TEXT($C$35,"0#")&amp;R28</f>
        <v>7A. 7C, 7N, 7BR</v>
      </c>
    </row>
    <row r="29" spans="1:20" ht="17.25" customHeight="1" x14ac:dyDescent="0.25">
      <c r="A29" s="18"/>
      <c r="B29" s="19" t="s">
        <v>19</v>
      </c>
      <c r="C29" s="44">
        <f>ROUND(ROUND(SUM(O29,P29)*(1+$J$38+$J$39),2)*(1-$J$40),0)</f>
        <v>3256</v>
      </c>
      <c r="D29" s="44">
        <f>ROUND(ROUND(ROUND(ROUND(INDEX(Prop_BR,MATCH($Q29&amp;$R29,Prop_BR_ID,0), $D$46)*INDEX(Prop_DR,MATCH($S29,Prop_DR_ID,0),$D$46),2)*INDEX(Prop_Limit,MATCH($J$37,Prop_Limit_ID,0),$D$46),0)*(1+$J$38+$J$39),2)*(1-$J$40),0)</f>
        <v>56</v>
      </c>
      <c r="E29" s="44">
        <f>ROUND(ROUND(ROUND(ROUND(INDEX(Prop_BR,MATCH($Q29&amp;$R29,Prop_BR_ID,0), $G$46)*INDEX(Prop_DR,MATCH($S29,Prop_DR_ID,0),$G$46),0)*INDEX(Prop_RG,MATCH($M$40,Prop_RG_ID,0),$G$46),0)*(1+$J$38+$J$39),2)*(1-$J$40),0)</f>
        <v>797</v>
      </c>
      <c r="F29" s="44">
        <f>ROUND(ROUND(INDEX(Prop_BR,MATCH($Q29&amp;$R29,Prop_BR_ID,0), $H$46),0)*(1-$J$40),0)</f>
        <v>302</v>
      </c>
      <c r="G29" s="20">
        <f t="shared" si="0"/>
        <v>4411</v>
      </c>
      <c r="H29" s="44">
        <f>ROUND(ROUND(INDEX(Prop_BR,MATCH($Q29&amp;$R29,Prop_BR_ID,0), $J$46),0)*(1-$J$40),0)</f>
        <v>484</v>
      </c>
      <c r="I29" s="44"/>
      <c r="J29" s="44">
        <f>ROUND(ROUND(ROUND('PPV 2.1'!J29*INDEX(Prop_Multiplier,MATCH($Q29&amp;$R29,Prop_Multiplier_ID,0), $L$46),0)*(1+$J$38+$J$39),2)*(1-$J$40),0)</f>
        <v>782</v>
      </c>
      <c r="K29" s="44">
        <f>ROUND(ROUND('PPV 2.1'!K29*INDEX(Prop_Multiplier,MATCH($Q29&amp;$R29,Prop_Multiplier_ID,0), $M$46),0)*(1-$J$40),0)</f>
        <v>376</v>
      </c>
      <c r="L29" s="20">
        <f t="shared" si="1"/>
        <v>1642</v>
      </c>
      <c r="M29" s="21">
        <f t="shared" si="2"/>
        <v>6053</v>
      </c>
      <c r="N29" s="9"/>
      <c r="O29">
        <f>ROUND(ROUND(INDEX(Prop_BR,MATCH($Q29&amp;$R29,Prop_BR_ID,0), $C$46)*INDEX(Prop_DR,MATCH($S29,Prop_DR_ID,0),$C$46),2)*INDEX(Prop_Limit,MATCH($J$37,Prop_Limit_ID,0),$C$46),0)</f>
        <v>2119</v>
      </c>
      <c r="P29">
        <f>ROUND(ROUND(INDEX(Prop_BR,MATCH($Q29&amp;$R29,Prop_BR_ID,0), $E$46)*INDEX(Prop_DR,MATCH($S29,Prop_DR_ID,0),$E$46),2)*INDEX(Prop_Limit,MATCH($J$37,Prop_Limit_ID,0),$E$46),0)</f>
        <v>1137</v>
      </c>
      <c r="Q29" s="247">
        <v>2</v>
      </c>
      <c r="R29" s="247" t="s">
        <v>76</v>
      </c>
      <c r="S29" t="str">
        <f t="shared" si="8"/>
        <v>3R</v>
      </c>
      <c r="T29" t="str">
        <f>TEXT($C$35,"0#")&amp;R29</f>
        <v>7A. 7C, 7N, 7BR</v>
      </c>
    </row>
    <row r="30" spans="1:20" ht="17.25" customHeight="1" thickBot="1" x14ac:dyDescent="0.3">
      <c r="A30" s="22" t="s">
        <v>20</v>
      </c>
      <c r="B30" s="23"/>
      <c r="C30" s="45">
        <f t="shared" ref="C30:M30" si="9">IF(C28&lt;&gt;0,C29/C28-1,"")</f>
        <v>0.10635406048250085</v>
      </c>
      <c r="D30" s="45">
        <f t="shared" si="9"/>
        <v>9.8039215686274606E-2</v>
      </c>
      <c r="E30" s="45">
        <f t="shared" si="9"/>
        <v>0.10694444444444451</v>
      </c>
      <c r="F30" s="45">
        <f t="shared" si="9"/>
        <v>0.12267657992565062</v>
      </c>
      <c r="G30" s="26">
        <f t="shared" si="9"/>
        <v>0.10745669093648003</v>
      </c>
      <c r="H30" s="45">
        <f t="shared" si="9"/>
        <v>9.0090090090090058E-2</v>
      </c>
      <c r="I30" s="45" t="str">
        <f t="shared" si="9"/>
        <v/>
      </c>
      <c r="J30" s="45">
        <f t="shared" si="9"/>
        <v>7.7134986225895208E-2</v>
      </c>
      <c r="K30" s="45">
        <f t="shared" si="9"/>
        <v>0.1823899371069182</v>
      </c>
      <c r="L30" s="26">
        <f t="shared" si="9"/>
        <v>0.103494623655914</v>
      </c>
      <c r="M30" s="27">
        <f t="shared" si="9"/>
        <v>0.10637908974593313</v>
      </c>
      <c r="N30" s="9"/>
    </row>
    <row r="31" spans="1:20" ht="17.25" customHeight="1" x14ac:dyDescent="0.25">
      <c r="A31" s="28" t="s">
        <v>22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20" ht="17.25" customHeight="1" x14ac:dyDescent="0.25">
      <c r="A32" s="244" t="s">
        <v>159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4" ht="17.25" customHeight="1" x14ac:dyDescent="0.25">
      <c r="A33" s="29" t="s">
        <v>23</v>
      </c>
      <c r="B33" s="29"/>
      <c r="C33" s="29"/>
      <c r="D33" s="29"/>
      <c r="E33" s="29"/>
      <c r="F33" s="29"/>
      <c r="G33" s="29"/>
      <c r="H33" s="29"/>
      <c r="I33" s="9"/>
      <c r="J33" s="9"/>
      <c r="K33" s="9"/>
      <c r="L33" s="9"/>
      <c r="M33" s="9"/>
      <c r="N33" s="9"/>
    </row>
    <row r="34" spans="1:1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21" customHeight="1" x14ac:dyDescent="0.25">
      <c r="A35" s="30" t="s">
        <v>24</v>
      </c>
      <c r="B35" s="46" t="s">
        <v>104</v>
      </c>
      <c r="C35" s="266" t="s">
        <v>171</v>
      </c>
      <c r="D35" s="46"/>
      <c r="E35" s="46" t="s">
        <v>139</v>
      </c>
      <c r="F35" s="245">
        <v>500</v>
      </c>
      <c r="G35" s="46"/>
      <c r="H35" s="31" t="s">
        <v>25</v>
      </c>
      <c r="I35" s="46" t="str">
        <f>B35</f>
        <v>Class</v>
      </c>
      <c r="J35" s="267" t="str">
        <f t="shared" ref="J35:J40" si="10">C35</f>
        <v>7A. 7C, 7N, 7B</v>
      </c>
      <c r="K35" s="46"/>
      <c r="L35" s="46" t="str">
        <f>E35</f>
        <v>Coll Deductible</v>
      </c>
      <c r="M35" s="46">
        <f t="shared" ref="L35:M40" si="11">F35</f>
        <v>500</v>
      </c>
      <c r="N35" s="9"/>
    </row>
    <row r="36" spans="1:14" ht="21" customHeight="1" x14ac:dyDescent="0.25">
      <c r="A36" s="9"/>
      <c r="B36" s="47" t="s">
        <v>106</v>
      </c>
      <c r="C36" s="246">
        <v>3</v>
      </c>
      <c r="D36" s="47"/>
      <c r="E36" s="47" t="s">
        <v>140</v>
      </c>
      <c r="F36" s="47">
        <f>F35</f>
        <v>500</v>
      </c>
      <c r="G36" s="47"/>
      <c r="H36" s="9"/>
      <c r="I36" s="47" t="str">
        <f t="shared" ref="I36:I40" si="12">B36</f>
        <v>DR</v>
      </c>
      <c r="J36" s="47">
        <f t="shared" si="10"/>
        <v>3</v>
      </c>
      <c r="K36" s="47"/>
      <c r="L36" s="47" t="str">
        <f t="shared" si="11"/>
        <v>Comp Deductible</v>
      </c>
      <c r="M36" s="47">
        <f t="shared" si="11"/>
        <v>500</v>
      </c>
      <c r="N36" s="9"/>
    </row>
    <row r="37" spans="1:14" ht="21" customHeight="1" x14ac:dyDescent="0.25">
      <c r="A37" s="9"/>
      <c r="B37" s="47" t="s">
        <v>101</v>
      </c>
      <c r="C37" s="246">
        <v>1000000</v>
      </c>
      <c r="D37" s="47"/>
      <c r="E37" s="47" t="s">
        <v>157</v>
      </c>
      <c r="F37" s="246">
        <v>0</v>
      </c>
      <c r="G37" s="47"/>
      <c r="H37" s="9"/>
      <c r="I37" s="47" t="str">
        <f t="shared" si="12"/>
        <v>Limit</v>
      </c>
      <c r="J37" s="47">
        <f t="shared" si="10"/>
        <v>1000000</v>
      </c>
      <c r="K37" s="47"/>
      <c r="L37" s="47" t="str">
        <f t="shared" si="11"/>
        <v>DCPD Deductible</v>
      </c>
      <c r="M37" s="47">
        <f t="shared" si="11"/>
        <v>0</v>
      </c>
      <c r="N37" s="9"/>
    </row>
    <row r="38" spans="1:14" ht="21" customHeight="1" x14ac:dyDescent="0.25">
      <c r="A38" s="9"/>
      <c r="B38" s="47" t="s">
        <v>141</v>
      </c>
      <c r="C38" s="250">
        <v>0</v>
      </c>
      <c r="D38" s="47"/>
      <c r="E38" s="47" t="s">
        <v>142</v>
      </c>
      <c r="F38" s="246">
        <v>33</v>
      </c>
      <c r="G38" s="47"/>
      <c r="H38" s="9"/>
      <c r="I38" s="47" t="str">
        <f t="shared" si="12"/>
        <v>Conviction s/c</v>
      </c>
      <c r="J38" s="254">
        <f t="shared" si="10"/>
        <v>0</v>
      </c>
      <c r="K38" s="47"/>
      <c r="L38" s="47" t="str">
        <f t="shared" si="11"/>
        <v>Collision Rate Group</v>
      </c>
      <c r="M38" s="47">
        <f t="shared" si="11"/>
        <v>33</v>
      </c>
      <c r="N38" s="9"/>
    </row>
    <row r="39" spans="1:14" ht="21" customHeight="1" x14ac:dyDescent="0.25">
      <c r="A39" s="9"/>
      <c r="B39" s="47" t="s">
        <v>143</v>
      </c>
      <c r="C39" s="250">
        <v>0</v>
      </c>
      <c r="D39" s="47"/>
      <c r="E39" s="47" t="s">
        <v>144</v>
      </c>
      <c r="F39" s="246">
        <v>32</v>
      </c>
      <c r="G39" s="47"/>
      <c r="H39" s="9"/>
      <c r="I39" s="47" t="str">
        <f t="shared" si="12"/>
        <v>Claim s/c</v>
      </c>
      <c r="J39" s="254">
        <f t="shared" si="10"/>
        <v>0</v>
      </c>
      <c r="K39" s="47"/>
      <c r="L39" s="47" t="str">
        <f t="shared" si="11"/>
        <v>Comprehensive Rate Group</v>
      </c>
      <c r="M39" s="47">
        <f t="shared" si="11"/>
        <v>32</v>
      </c>
      <c r="N39" s="9"/>
    </row>
    <row r="40" spans="1:14" x14ac:dyDescent="0.25">
      <c r="B40" s="48" t="s">
        <v>156</v>
      </c>
      <c r="C40" s="251">
        <v>0</v>
      </c>
      <c r="D40" s="48"/>
      <c r="E40" s="48" t="s">
        <v>158</v>
      </c>
      <c r="F40" s="265">
        <v>39</v>
      </c>
      <c r="G40" s="48"/>
      <c r="I40" s="48" t="str">
        <f t="shared" si="12"/>
        <v>Owner Factor</v>
      </c>
      <c r="J40" s="255">
        <f t="shared" si="10"/>
        <v>0</v>
      </c>
      <c r="K40" s="48"/>
      <c r="L40" s="48" t="str">
        <f t="shared" si="11"/>
        <v>DCPD Rate Group</v>
      </c>
      <c r="M40" s="48">
        <f t="shared" si="11"/>
        <v>39</v>
      </c>
    </row>
    <row r="42" spans="1:14" hidden="1" x14ac:dyDescent="0.25"/>
    <row r="43" spans="1:14" hidden="1" x14ac:dyDescent="0.25"/>
    <row r="44" spans="1:14" hidden="1" x14ac:dyDescent="0.25"/>
    <row r="45" spans="1:14" hidden="1" x14ac:dyDescent="0.25">
      <c r="B45" s="248" t="str">
        <f>'Taxi 1'!B47</f>
        <v>cov:</v>
      </c>
      <c r="C45" s="248" t="str">
        <f>'Taxi 1'!C47</f>
        <v>RHBI</v>
      </c>
      <c r="D45" s="248" t="str">
        <f>'Taxi 1'!D47</f>
        <v>RHPD</v>
      </c>
      <c r="E45" s="248" t="str">
        <f>'Taxi 1'!E47</f>
        <v>PHBI</v>
      </c>
      <c r="F45" s="248" t="str">
        <f>'Taxi 1'!F47</f>
        <v>PHPD</v>
      </c>
      <c r="G45" s="248" t="str">
        <f>'Taxi 1'!G47</f>
        <v>DCPD</v>
      </c>
      <c r="H45" s="248" t="str">
        <f>'Taxi 1'!H47</f>
        <v>UA</v>
      </c>
      <c r="J45" s="248" t="str">
        <f>'Taxi 1'!J47</f>
        <v>AccBen</v>
      </c>
      <c r="K45" s="248" t="str">
        <f>'Taxi 1'!K47</f>
        <v>UM</v>
      </c>
      <c r="L45" s="248" t="str">
        <f>'Taxi 1'!L47</f>
        <v>CL</v>
      </c>
      <c r="M45" s="248" t="str">
        <f>'Taxi 1'!M47</f>
        <v>CM</v>
      </c>
    </row>
    <row r="46" spans="1:14" hidden="1" x14ac:dyDescent="0.25">
      <c r="B46" s="248" t="str">
        <f>'Taxi 1'!B48</f>
        <v>cov_index:</v>
      </c>
      <c r="C46" s="249">
        <f t="shared" ref="C46:H46" si="13">MATCH(C$45,Curr_Cov_ID,0)</f>
        <v>1</v>
      </c>
      <c r="D46" s="249">
        <f t="shared" si="13"/>
        <v>2</v>
      </c>
      <c r="E46" s="249">
        <f t="shared" si="13"/>
        <v>3</v>
      </c>
      <c r="F46" s="249">
        <f t="shared" si="13"/>
        <v>4</v>
      </c>
      <c r="G46" s="249">
        <f t="shared" si="13"/>
        <v>5</v>
      </c>
      <c r="H46" s="249">
        <f t="shared" si="13"/>
        <v>7</v>
      </c>
      <c r="J46" s="249">
        <f>MATCH(J$45,Curr_Cov_ID,0)</f>
        <v>6</v>
      </c>
      <c r="K46" s="249">
        <f>MATCH(K$45,Curr_Cov_ID,0)</f>
        <v>8</v>
      </c>
      <c r="L46" s="249">
        <f>MATCH(L$45,Curr_Cov_ID,0)</f>
        <v>9</v>
      </c>
      <c r="M46" s="249">
        <f>MATCH(M$45,Curr_Cov_ID,0)</f>
        <v>10</v>
      </c>
    </row>
    <row r="47" spans="1:14" hidden="1" x14ac:dyDescent="0.25"/>
    <row r="48" spans="1:14" hidden="1" x14ac:dyDescent="0.25">
      <c r="B48" s="248" t="str">
        <f>'Taxi 1'!B50</f>
        <v>veh code:</v>
      </c>
      <c r="C48" s="256" t="s">
        <v>163</v>
      </c>
    </row>
    <row r="49" spans="2:2" hidden="1" x14ac:dyDescent="0.25"/>
    <row r="51" spans="2:2" x14ac:dyDescent="0.25">
      <c r="B51" t="str">
        <f>'Taxi 1'!B52</f>
        <v>Note: 2021 PPV CLEAR Table is used.</v>
      </c>
    </row>
  </sheetData>
  <mergeCells count="5">
    <mergeCell ref="C3:I3"/>
    <mergeCell ref="K3:M3"/>
    <mergeCell ref="L4:M4"/>
    <mergeCell ref="L5:M5"/>
    <mergeCell ref="A18:B18"/>
  </mergeCells>
  <pageMargins left="0.7" right="0.7" top="0.75" bottom="0.75" header="0.3" footer="0.3"/>
  <pageSetup scale="5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T51"/>
  <sheetViews>
    <sheetView zoomScale="75" zoomScaleNormal="75" workbookViewId="0">
      <selection activeCell="F74" sqref="F74"/>
    </sheetView>
  </sheetViews>
  <sheetFormatPr defaultRowHeight="15" x14ac:dyDescent="0.25"/>
  <cols>
    <col min="1" max="1" width="19.85546875" customWidth="1"/>
    <col min="2" max="3" width="17.85546875" customWidth="1"/>
    <col min="4" max="13" width="17.5703125" customWidth="1"/>
    <col min="258" max="258" width="19.85546875" customWidth="1"/>
    <col min="259" max="260" width="17.85546875" customWidth="1"/>
    <col min="261" max="270" width="17.5703125" customWidth="1"/>
    <col min="514" max="514" width="19.85546875" customWidth="1"/>
    <col min="515" max="516" width="17.85546875" customWidth="1"/>
    <col min="517" max="526" width="17.5703125" customWidth="1"/>
    <col min="770" max="770" width="19.85546875" customWidth="1"/>
    <col min="771" max="772" width="17.85546875" customWidth="1"/>
    <col min="773" max="782" width="17.5703125" customWidth="1"/>
    <col min="1026" max="1026" width="19.85546875" customWidth="1"/>
    <col min="1027" max="1028" width="17.85546875" customWidth="1"/>
    <col min="1029" max="1038" width="17.5703125" customWidth="1"/>
    <col min="1282" max="1282" width="19.85546875" customWidth="1"/>
    <col min="1283" max="1284" width="17.85546875" customWidth="1"/>
    <col min="1285" max="1294" width="17.5703125" customWidth="1"/>
    <col min="1538" max="1538" width="19.85546875" customWidth="1"/>
    <col min="1539" max="1540" width="17.85546875" customWidth="1"/>
    <col min="1541" max="1550" width="17.5703125" customWidth="1"/>
    <col min="1794" max="1794" width="19.85546875" customWidth="1"/>
    <col min="1795" max="1796" width="17.85546875" customWidth="1"/>
    <col min="1797" max="1806" width="17.5703125" customWidth="1"/>
    <col min="2050" max="2050" width="19.85546875" customWidth="1"/>
    <col min="2051" max="2052" width="17.85546875" customWidth="1"/>
    <col min="2053" max="2062" width="17.5703125" customWidth="1"/>
    <col min="2306" max="2306" width="19.85546875" customWidth="1"/>
    <col min="2307" max="2308" width="17.85546875" customWidth="1"/>
    <col min="2309" max="2318" width="17.5703125" customWidth="1"/>
    <col min="2562" max="2562" width="19.85546875" customWidth="1"/>
    <col min="2563" max="2564" width="17.85546875" customWidth="1"/>
    <col min="2565" max="2574" width="17.5703125" customWidth="1"/>
    <col min="2818" max="2818" width="19.85546875" customWidth="1"/>
    <col min="2819" max="2820" width="17.85546875" customWidth="1"/>
    <col min="2821" max="2830" width="17.5703125" customWidth="1"/>
    <col min="3074" max="3074" width="19.85546875" customWidth="1"/>
    <col min="3075" max="3076" width="17.85546875" customWidth="1"/>
    <col min="3077" max="3086" width="17.5703125" customWidth="1"/>
    <col min="3330" max="3330" width="19.85546875" customWidth="1"/>
    <col min="3331" max="3332" width="17.85546875" customWidth="1"/>
    <col min="3333" max="3342" width="17.5703125" customWidth="1"/>
    <col min="3586" max="3586" width="19.85546875" customWidth="1"/>
    <col min="3587" max="3588" width="17.85546875" customWidth="1"/>
    <col min="3589" max="3598" width="17.5703125" customWidth="1"/>
    <col min="3842" max="3842" width="19.85546875" customWidth="1"/>
    <col min="3843" max="3844" width="17.85546875" customWidth="1"/>
    <col min="3845" max="3854" width="17.5703125" customWidth="1"/>
    <col min="4098" max="4098" width="19.85546875" customWidth="1"/>
    <col min="4099" max="4100" width="17.85546875" customWidth="1"/>
    <col min="4101" max="4110" width="17.5703125" customWidth="1"/>
    <col min="4354" max="4354" width="19.85546875" customWidth="1"/>
    <col min="4355" max="4356" width="17.85546875" customWidth="1"/>
    <col min="4357" max="4366" width="17.5703125" customWidth="1"/>
    <col min="4610" max="4610" width="19.85546875" customWidth="1"/>
    <col min="4611" max="4612" width="17.85546875" customWidth="1"/>
    <col min="4613" max="4622" width="17.5703125" customWidth="1"/>
    <col min="4866" max="4866" width="19.85546875" customWidth="1"/>
    <col min="4867" max="4868" width="17.85546875" customWidth="1"/>
    <col min="4869" max="4878" width="17.5703125" customWidth="1"/>
    <col min="5122" max="5122" width="19.85546875" customWidth="1"/>
    <col min="5123" max="5124" width="17.85546875" customWidth="1"/>
    <col min="5125" max="5134" width="17.5703125" customWidth="1"/>
    <col min="5378" max="5378" width="19.85546875" customWidth="1"/>
    <col min="5379" max="5380" width="17.85546875" customWidth="1"/>
    <col min="5381" max="5390" width="17.5703125" customWidth="1"/>
    <col min="5634" max="5634" width="19.85546875" customWidth="1"/>
    <col min="5635" max="5636" width="17.85546875" customWidth="1"/>
    <col min="5637" max="5646" width="17.5703125" customWidth="1"/>
    <col min="5890" max="5890" width="19.85546875" customWidth="1"/>
    <col min="5891" max="5892" width="17.85546875" customWidth="1"/>
    <col min="5893" max="5902" width="17.5703125" customWidth="1"/>
    <col min="6146" max="6146" width="19.85546875" customWidth="1"/>
    <col min="6147" max="6148" width="17.85546875" customWidth="1"/>
    <col min="6149" max="6158" width="17.5703125" customWidth="1"/>
    <col min="6402" max="6402" width="19.85546875" customWidth="1"/>
    <col min="6403" max="6404" width="17.85546875" customWidth="1"/>
    <col min="6405" max="6414" width="17.5703125" customWidth="1"/>
    <col min="6658" max="6658" width="19.85546875" customWidth="1"/>
    <col min="6659" max="6660" width="17.85546875" customWidth="1"/>
    <col min="6661" max="6670" width="17.5703125" customWidth="1"/>
    <col min="6914" max="6914" width="19.85546875" customWidth="1"/>
    <col min="6915" max="6916" width="17.85546875" customWidth="1"/>
    <col min="6917" max="6926" width="17.5703125" customWidth="1"/>
    <col min="7170" max="7170" width="19.85546875" customWidth="1"/>
    <col min="7171" max="7172" width="17.85546875" customWidth="1"/>
    <col min="7173" max="7182" width="17.5703125" customWidth="1"/>
    <col min="7426" max="7426" width="19.85546875" customWidth="1"/>
    <col min="7427" max="7428" width="17.85546875" customWidth="1"/>
    <col min="7429" max="7438" width="17.5703125" customWidth="1"/>
    <col min="7682" max="7682" width="19.85546875" customWidth="1"/>
    <col min="7683" max="7684" width="17.85546875" customWidth="1"/>
    <col min="7685" max="7694" width="17.5703125" customWidth="1"/>
    <col min="7938" max="7938" width="19.85546875" customWidth="1"/>
    <col min="7939" max="7940" width="17.85546875" customWidth="1"/>
    <col min="7941" max="7950" width="17.5703125" customWidth="1"/>
    <col min="8194" max="8194" width="19.85546875" customWidth="1"/>
    <col min="8195" max="8196" width="17.85546875" customWidth="1"/>
    <col min="8197" max="8206" width="17.5703125" customWidth="1"/>
    <col min="8450" max="8450" width="19.85546875" customWidth="1"/>
    <col min="8451" max="8452" width="17.85546875" customWidth="1"/>
    <col min="8453" max="8462" width="17.5703125" customWidth="1"/>
    <col min="8706" max="8706" width="19.85546875" customWidth="1"/>
    <col min="8707" max="8708" width="17.85546875" customWidth="1"/>
    <col min="8709" max="8718" width="17.5703125" customWidth="1"/>
    <col min="8962" max="8962" width="19.85546875" customWidth="1"/>
    <col min="8963" max="8964" width="17.85546875" customWidth="1"/>
    <col min="8965" max="8974" width="17.5703125" customWidth="1"/>
    <col min="9218" max="9218" width="19.85546875" customWidth="1"/>
    <col min="9219" max="9220" width="17.85546875" customWidth="1"/>
    <col min="9221" max="9230" width="17.5703125" customWidth="1"/>
    <col min="9474" max="9474" width="19.85546875" customWidth="1"/>
    <col min="9475" max="9476" width="17.85546875" customWidth="1"/>
    <col min="9477" max="9486" width="17.5703125" customWidth="1"/>
    <col min="9730" max="9730" width="19.85546875" customWidth="1"/>
    <col min="9731" max="9732" width="17.85546875" customWidth="1"/>
    <col min="9733" max="9742" width="17.5703125" customWidth="1"/>
    <col min="9986" max="9986" width="19.85546875" customWidth="1"/>
    <col min="9987" max="9988" width="17.85546875" customWidth="1"/>
    <col min="9989" max="9998" width="17.5703125" customWidth="1"/>
    <col min="10242" max="10242" width="19.85546875" customWidth="1"/>
    <col min="10243" max="10244" width="17.85546875" customWidth="1"/>
    <col min="10245" max="10254" width="17.5703125" customWidth="1"/>
    <col min="10498" max="10498" width="19.85546875" customWidth="1"/>
    <col min="10499" max="10500" width="17.85546875" customWidth="1"/>
    <col min="10501" max="10510" width="17.5703125" customWidth="1"/>
    <col min="10754" max="10754" width="19.85546875" customWidth="1"/>
    <col min="10755" max="10756" width="17.85546875" customWidth="1"/>
    <col min="10757" max="10766" width="17.5703125" customWidth="1"/>
    <col min="11010" max="11010" width="19.85546875" customWidth="1"/>
    <col min="11011" max="11012" width="17.85546875" customWidth="1"/>
    <col min="11013" max="11022" width="17.5703125" customWidth="1"/>
    <col min="11266" max="11266" width="19.85546875" customWidth="1"/>
    <col min="11267" max="11268" width="17.85546875" customWidth="1"/>
    <col min="11269" max="11278" width="17.5703125" customWidth="1"/>
    <col min="11522" max="11522" width="19.85546875" customWidth="1"/>
    <col min="11523" max="11524" width="17.85546875" customWidth="1"/>
    <col min="11525" max="11534" width="17.5703125" customWidth="1"/>
    <col min="11778" max="11778" width="19.85546875" customWidth="1"/>
    <col min="11779" max="11780" width="17.85546875" customWidth="1"/>
    <col min="11781" max="11790" width="17.5703125" customWidth="1"/>
    <col min="12034" max="12034" width="19.85546875" customWidth="1"/>
    <col min="12035" max="12036" width="17.85546875" customWidth="1"/>
    <col min="12037" max="12046" width="17.5703125" customWidth="1"/>
    <col min="12290" max="12290" width="19.85546875" customWidth="1"/>
    <col min="12291" max="12292" width="17.85546875" customWidth="1"/>
    <col min="12293" max="12302" width="17.5703125" customWidth="1"/>
    <col min="12546" max="12546" width="19.85546875" customWidth="1"/>
    <col min="12547" max="12548" width="17.85546875" customWidth="1"/>
    <col min="12549" max="12558" width="17.5703125" customWidth="1"/>
    <col min="12802" max="12802" width="19.85546875" customWidth="1"/>
    <col min="12803" max="12804" width="17.85546875" customWidth="1"/>
    <col min="12805" max="12814" width="17.5703125" customWidth="1"/>
    <col min="13058" max="13058" width="19.85546875" customWidth="1"/>
    <col min="13059" max="13060" width="17.85546875" customWidth="1"/>
    <col min="13061" max="13070" width="17.5703125" customWidth="1"/>
    <col min="13314" max="13314" width="19.85546875" customWidth="1"/>
    <col min="13315" max="13316" width="17.85546875" customWidth="1"/>
    <col min="13317" max="13326" width="17.5703125" customWidth="1"/>
    <col min="13570" max="13570" width="19.85546875" customWidth="1"/>
    <col min="13571" max="13572" width="17.85546875" customWidth="1"/>
    <col min="13573" max="13582" width="17.5703125" customWidth="1"/>
    <col min="13826" max="13826" width="19.85546875" customWidth="1"/>
    <col min="13827" max="13828" width="17.85546875" customWidth="1"/>
    <col min="13829" max="13838" width="17.5703125" customWidth="1"/>
    <col min="14082" max="14082" width="19.85546875" customWidth="1"/>
    <col min="14083" max="14084" width="17.85546875" customWidth="1"/>
    <col min="14085" max="14094" width="17.5703125" customWidth="1"/>
    <col min="14338" max="14338" width="19.85546875" customWidth="1"/>
    <col min="14339" max="14340" width="17.85546875" customWidth="1"/>
    <col min="14341" max="14350" width="17.5703125" customWidth="1"/>
    <col min="14594" max="14594" width="19.85546875" customWidth="1"/>
    <col min="14595" max="14596" width="17.85546875" customWidth="1"/>
    <col min="14597" max="14606" width="17.5703125" customWidth="1"/>
    <col min="14850" max="14850" width="19.85546875" customWidth="1"/>
    <col min="14851" max="14852" width="17.85546875" customWidth="1"/>
    <col min="14853" max="14862" width="17.5703125" customWidth="1"/>
    <col min="15106" max="15106" width="19.85546875" customWidth="1"/>
    <col min="15107" max="15108" width="17.85546875" customWidth="1"/>
    <col min="15109" max="15118" width="17.5703125" customWidth="1"/>
    <col min="15362" max="15362" width="19.85546875" customWidth="1"/>
    <col min="15363" max="15364" width="17.85546875" customWidth="1"/>
    <col min="15365" max="15374" width="17.5703125" customWidth="1"/>
    <col min="15618" max="15618" width="19.85546875" customWidth="1"/>
    <col min="15619" max="15620" width="17.85546875" customWidth="1"/>
    <col min="15621" max="15630" width="17.5703125" customWidth="1"/>
    <col min="15874" max="15874" width="19.85546875" customWidth="1"/>
    <col min="15875" max="15876" width="17.85546875" customWidth="1"/>
    <col min="15877" max="15886" width="17.5703125" customWidth="1"/>
    <col min="16130" max="16130" width="19.85546875" customWidth="1"/>
    <col min="16131" max="16132" width="17.85546875" customWidth="1"/>
    <col min="16133" max="16142" width="17.5703125" customWidth="1"/>
  </cols>
  <sheetData>
    <row r="1" spans="1:14" ht="17.25" customHeight="1" x14ac:dyDescent="0.25">
      <c r="A1" s="1"/>
      <c r="B1" s="1"/>
      <c r="C1" s="1"/>
      <c r="D1" s="1"/>
      <c r="F1" s="1"/>
      <c r="G1" s="1"/>
      <c r="H1" s="1"/>
      <c r="I1" s="1"/>
      <c r="J1" s="3"/>
      <c r="K1" s="3"/>
      <c r="L1" s="1"/>
      <c r="M1" s="2"/>
    </row>
    <row r="2" spans="1:14" ht="17.25" customHeight="1" x14ac:dyDescent="0.25">
      <c r="A2" s="1"/>
      <c r="B2" s="1"/>
      <c r="C2" s="1"/>
      <c r="D2" s="1"/>
      <c r="E2" s="1"/>
      <c r="G2" s="1"/>
      <c r="H2" s="1"/>
      <c r="I2" s="1"/>
      <c r="J2" s="1"/>
      <c r="K2" s="3"/>
      <c r="L2" s="3"/>
      <c r="M2" s="1"/>
      <c r="N2" s="2"/>
    </row>
    <row r="3" spans="1:14" ht="19.5" customHeight="1" x14ac:dyDescent="0.25">
      <c r="A3" s="4" t="s">
        <v>0</v>
      </c>
      <c r="B3" s="5"/>
      <c r="C3" s="270" t="str">
        <f>'Taxi 1'!C3:I3</f>
        <v>Facility Association</v>
      </c>
      <c r="D3" s="270"/>
      <c r="E3" s="270"/>
      <c r="F3" s="270"/>
      <c r="G3" s="270"/>
      <c r="H3" s="270"/>
      <c r="I3" s="270"/>
      <c r="J3" s="1"/>
      <c r="K3" s="271" t="s">
        <v>1</v>
      </c>
      <c r="L3" s="272"/>
      <c r="M3" s="273"/>
      <c r="N3" s="49"/>
    </row>
    <row r="4" spans="1:14" ht="17.25" customHeight="1" x14ac:dyDescent="0.25">
      <c r="A4" s="1"/>
      <c r="B4" s="1"/>
      <c r="C4" s="1"/>
      <c r="D4" s="1"/>
      <c r="E4" s="1"/>
      <c r="F4" s="1"/>
      <c r="G4" s="1"/>
      <c r="H4" s="1"/>
      <c r="J4" s="50"/>
      <c r="K4" s="51" t="s">
        <v>2</v>
      </c>
      <c r="L4" s="274" t="str">
        <f>'Taxi 1'!L4:M4</f>
        <v>100 days post approval</v>
      </c>
      <c r="M4" s="275"/>
    </row>
    <row r="5" spans="1:14" ht="19.5" customHeight="1" x14ac:dyDescent="0.25">
      <c r="A5" s="54" t="s">
        <v>44</v>
      </c>
      <c r="B5" s="6"/>
      <c r="C5" s="6"/>
      <c r="D5" s="7"/>
      <c r="E5" s="7"/>
      <c r="F5" s="7"/>
      <c r="G5" s="7"/>
      <c r="H5" s="1"/>
      <c r="J5" s="50"/>
      <c r="K5" s="52" t="s">
        <v>3</v>
      </c>
      <c r="L5" s="274" t="str">
        <f>'Taxi 1'!L5:M5</f>
        <v>100 days post approval</v>
      </c>
      <c r="M5" s="275"/>
    </row>
    <row r="6" spans="1:14" ht="17.25" customHeight="1" x14ac:dyDescent="0.25">
      <c r="A6" s="6"/>
      <c r="B6" s="7"/>
      <c r="C6" s="7"/>
      <c r="D6" s="7"/>
      <c r="E6" s="32"/>
      <c r="F6" s="7"/>
      <c r="G6" s="7"/>
      <c r="H6" s="1"/>
      <c r="J6" s="34"/>
      <c r="K6" s="34"/>
      <c r="L6" s="34"/>
    </row>
    <row r="7" spans="1:14" ht="17.25" customHeight="1" x14ac:dyDescent="0.25">
      <c r="A7" s="55" t="s">
        <v>45</v>
      </c>
      <c r="B7" s="8"/>
      <c r="C7" s="8"/>
      <c r="D7" s="8"/>
      <c r="E7" s="61" t="s">
        <v>53</v>
      </c>
      <c r="F7" s="62"/>
      <c r="G7" s="63"/>
      <c r="H7" s="7"/>
      <c r="K7" s="35" t="s">
        <v>4</v>
      </c>
      <c r="L7" s="36"/>
      <c r="M7" s="37"/>
    </row>
    <row r="8" spans="1:14" ht="17.25" customHeight="1" x14ac:dyDescent="0.25">
      <c r="A8" s="56" t="s">
        <v>46</v>
      </c>
      <c r="B8" s="1"/>
      <c r="C8" s="1"/>
      <c r="D8" s="1"/>
      <c r="E8" s="64" t="s">
        <v>52</v>
      </c>
      <c r="F8" s="65"/>
      <c r="G8" s="66"/>
      <c r="H8" s="7"/>
      <c r="K8" s="38" t="s">
        <v>5</v>
      </c>
      <c r="L8" s="39"/>
      <c r="M8" s="40"/>
    </row>
    <row r="9" spans="1:14" ht="17.25" customHeight="1" x14ac:dyDescent="0.25">
      <c r="A9" s="56" t="s">
        <v>27</v>
      </c>
      <c r="B9" s="10"/>
      <c r="C9" s="10"/>
      <c r="D9" s="9"/>
      <c r="E9" s="64" t="s">
        <v>54</v>
      </c>
      <c r="F9" s="65"/>
      <c r="G9" s="66"/>
      <c r="H9" s="7"/>
      <c r="K9" s="38" t="s">
        <v>6</v>
      </c>
      <c r="L9" s="39"/>
      <c r="M9" s="40"/>
    </row>
    <row r="10" spans="1:14" ht="17.25" customHeight="1" x14ac:dyDescent="0.25">
      <c r="A10" s="57" t="s">
        <v>38</v>
      </c>
      <c r="B10" s="10"/>
      <c r="C10" s="8"/>
      <c r="D10" s="7"/>
      <c r="E10" s="64" t="s">
        <v>48</v>
      </c>
      <c r="F10" s="65"/>
      <c r="G10" s="66"/>
      <c r="H10" s="7"/>
      <c r="K10" s="38" t="s">
        <v>56</v>
      </c>
      <c r="L10" s="39"/>
      <c r="M10" s="40"/>
    </row>
    <row r="11" spans="1:14" ht="17.25" customHeight="1" x14ac:dyDescent="0.25">
      <c r="A11" s="58" t="s">
        <v>29</v>
      </c>
      <c r="B11" s="7"/>
      <c r="C11" s="10"/>
      <c r="D11" s="9"/>
      <c r="E11" s="67" t="s">
        <v>55</v>
      </c>
      <c r="F11" s="68"/>
      <c r="G11" s="69"/>
      <c r="H11" s="7"/>
      <c r="K11" s="71" t="s">
        <v>7</v>
      </c>
      <c r="L11" s="70"/>
      <c r="M11" s="72"/>
    </row>
    <row r="12" spans="1:14" ht="17.25" customHeight="1" x14ac:dyDescent="0.25">
      <c r="A12" s="57" t="s">
        <v>47</v>
      </c>
      <c r="B12" s="7"/>
      <c r="C12" s="10"/>
      <c r="D12" s="10"/>
      <c r="E12" s="10"/>
      <c r="F12" s="9"/>
      <c r="G12" s="1"/>
      <c r="H12" s="1"/>
      <c r="K12" s="41" t="s">
        <v>57</v>
      </c>
      <c r="L12" s="73"/>
      <c r="M12" s="74"/>
    </row>
    <row r="13" spans="1:14" ht="17.25" customHeight="1" x14ac:dyDescent="0.25">
      <c r="A13" s="53" t="s">
        <v>48</v>
      </c>
      <c r="B13" s="1"/>
      <c r="C13" s="9"/>
      <c r="D13" s="9"/>
      <c r="E13" s="10"/>
      <c r="F13" s="9"/>
      <c r="G13" s="1"/>
      <c r="H13" s="1"/>
      <c r="I13" s="1"/>
      <c r="J13" s="1"/>
      <c r="K13" s="1"/>
      <c r="L13" s="10"/>
      <c r="M13" s="1"/>
      <c r="N13" s="1"/>
    </row>
    <row r="14" spans="1:14" ht="17.25" customHeight="1" x14ac:dyDescent="0.25">
      <c r="A14" s="59" t="s">
        <v>49</v>
      </c>
      <c r="B14" s="1"/>
      <c r="C14" s="9"/>
      <c r="D14" s="9"/>
      <c r="E14" s="1"/>
      <c r="F14" s="9"/>
      <c r="G14" s="33"/>
      <c r="H14" s="32"/>
      <c r="I14" s="1"/>
      <c r="J14" s="1"/>
      <c r="K14" s="1"/>
      <c r="L14" s="1"/>
      <c r="M14" s="1"/>
      <c r="N14" s="1"/>
    </row>
    <row r="15" spans="1:14" ht="17.25" customHeight="1" x14ac:dyDescent="0.25">
      <c r="A15" s="60" t="s">
        <v>50</v>
      </c>
      <c r="B15" s="1"/>
      <c r="C15" s="1"/>
      <c r="D15" s="1"/>
      <c r="E15" s="9"/>
      <c r="F15" s="9"/>
      <c r="G15" s="7"/>
      <c r="H15" s="7"/>
      <c r="I15" s="1"/>
      <c r="J15" s="1"/>
      <c r="K15" s="1"/>
      <c r="L15" s="1"/>
      <c r="M15" s="1"/>
      <c r="N15" s="1"/>
    </row>
    <row r="16" spans="1:14" ht="17.25" customHeight="1" x14ac:dyDescent="0.25">
      <c r="A16" s="58" t="s">
        <v>51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</row>
    <row r="17" spans="1:20" ht="17.25" customHeight="1" thickBot="1" x14ac:dyDescent="0.3">
      <c r="A17" s="8"/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</row>
    <row r="18" spans="1:20" ht="57.75" customHeight="1" thickBot="1" x14ac:dyDescent="0.3">
      <c r="A18" s="268" t="s">
        <v>30</v>
      </c>
      <c r="B18" s="269"/>
      <c r="C18" s="11" t="s">
        <v>8</v>
      </c>
      <c r="D18" s="11" t="s">
        <v>9</v>
      </c>
      <c r="E18" s="11" t="s">
        <v>31</v>
      </c>
      <c r="F18" s="11" t="s">
        <v>10</v>
      </c>
      <c r="G18" s="12" t="s">
        <v>11</v>
      </c>
      <c r="H18" s="11" t="s">
        <v>12</v>
      </c>
      <c r="I18" s="11" t="s">
        <v>13</v>
      </c>
      <c r="J18" s="11" t="s">
        <v>14</v>
      </c>
      <c r="K18" s="11" t="s">
        <v>15</v>
      </c>
      <c r="L18" s="13" t="s">
        <v>16</v>
      </c>
      <c r="M18" s="14" t="s">
        <v>17</v>
      </c>
      <c r="N18" s="9"/>
      <c r="O18" t="s">
        <v>166</v>
      </c>
      <c r="P18" t="s">
        <v>167</v>
      </c>
      <c r="Q18" s="247" t="s">
        <v>146</v>
      </c>
      <c r="S18" s="247" t="s">
        <v>106</v>
      </c>
      <c r="T18" s="247" t="s">
        <v>104</v>
      </c>
    </row>
    <row r="19" spans="1:20" ht="17.25" customHeight="1" x14ac:dyDescent="0.25">
      <c r="A19" s="42" t="s">
        <v>32</v>
      </c>
      <c r="B19" s="15" t="s">
        <v>18</v>
      </c>
      <c r="C19" s="43">
        <f>ROUND(ROUND(SUM(O19,P19)*(1+$C$38+$C$39),2)*(1-$C$40),0)</f>
        <v>4783</v>
      </c>
      <c r="D19" s="43">
        <f>ROUND(ROUND(ROUND(ROUND(INDEX(Curr_BR,MATCH($Q19&amp;$R19,Curr_BR_ID,0), $D$46)*INDEX(Curr_DR,MATCH($S19,Curr_DR_ID,0),$D$46),2)*INDEX(Curr_Limit,MATCH($C$37,Curr_Limit_ID,0),$D$46),0)*(1+$C$38+$C$39),2)*(1-$C$40),0)</f>
        <v>83</v>
      </c>
      <c r="E19" s="43">
        <f>ROUND(ROUND(ROUND(ROUND(INDEX(Curr_BR,MATCH($Q19&amp;$R19,Curr_BR_ID,0), $G$46)*INDEX(Curr_DR,MATCH($S19,Curr_DR_ID,0),$G$46),0)*INDEX(Curr_RG,MATCH($F$40,Curr_RG_ID,0),$G$46),0)*(1+$C$38+$C$39),2)*(1-$C$40),0)</f>
        <v>1163</v>
      </c>
      <c r="F19" s="43">
        <f>ROUND(ROUND(INDEX(Curr_BR,MATCH($Q19&amp;$R19,Curr_BR_ID,0), $H$46),0)*(1-$C$40),0)</f>
        <v>269</v>
      </c>
      <c r="G19" s="16">
        <f t="shared" ref="G19:G30" si="0">SUM(C19:F19)</f>
        <v>6298</v>
      </c>
      <c r="H19" s="43">
        <f>ROUND(ROUND(INDEX(Curr_BR,MATCH($Q19&amp;$R19,Curr_BR_ID,0), $J$46),0)*(1-$C$40),0)</f>
        <v>627</v>
      </c>
      <c r="I19" s="43"/>
      <c r="J19" s="43">
        <f>ROUND(ROUND(ROUND('PPV 2.1'!J19*INDEX(Curr_Multiplier,MATCH($Q19&amp;$R19,Curr_Multiplier_ID,0), $L$46),0)*(1+$C$38+$C$39),2)*(1-$C$40),0)</f>
        <v>892</v>
      </c>
      <c r="K19" s="43">
        <f>ROUND(ROUND('PPV 2.1'!K19*INDEX(Curr_Multiplier,MATCH($Q19&amp;$R19,Curr_Multiplier_ID,0), $M$46),0)*(1-$C$40),0)</f>
        <v>501</v>
      </c>
      <c r="L19" s="16">
        <f t="shared" ref="L19:L30" si="1">SUM(H19:K19)</f>
        <v>2020</v>
      </c>
      <c r="M19" s="17">
        <f t="shared" ref="M19:M30" si="2">SUM(G19,L19)</f>
        <v>8318</v>
      </c>
      <c r="N19" s="9"/>
      <c r="O19">
        <f>ROUND(ROUND(INDEX(Curr_BR,MATCH($Q19&amp;$R19,Curr_BR_ID,0), $C$46)*INDEX(Curr_DR,MATCH($S19,Curr_DR_ID,0),$C$46),2)*INDEX(Curr_Limit,MATCH($C$37,Curr_Limit_ID,0),$C$46),0)</f>
        <v>3113</v>
      </c>
      <c r="P19">
        <f>ROUND(ROUND(INDEX(Curr_BR,MATCH($Q19&amp;$R19,Curr_BR_ID,0), $E$46)*INDEX(Curr_DR,MATCH($S19,Curr_DR_ID,0),$E$46),2)*INDEX(Curr_Limit,MATCH($C$37,Curr_Limit_ID,0),$E$46),0)</f>
        <v>1670</v>
      </c>
      <c r="Q19" s="247">
        <v>1</v>
      </c>
      <c r="R19" s="247" t="s">
        <v>75</v>
      </c>
      <c r="S19" t="str">
        <f>$C$36&amp;R19</f>
        <v>3U</v>
      </c>
      <c r="T19" t="str">
        <f>TEXT($C$35,"0#")&amp;R19</f>
        <v>7A, 7C, 7NU</v>
      </c>
    </row>
    <row r="20" spans="1:20" ht="17.25" customHeight="1" x14ac:dyDescent="0.25">
      <c r="A20" s="18"/>
      <c r="B20" s="19" t="s">
        <v>19</v>
      </c>
      <c r="C20" s="44">
        <f>ROUND(ROUND(SUM(O20,P20)*(1+$J$38+$J$39),2)*(1-$J$40),0)</f>
        <v>5290</v>
      </c>
      <c r="D20" s="44">
        <f>ROUND(ROUND(ROUND(ROUND(INDEX(Prop_BR,MATCH($Q20&amp;$R20,Prop_BR_ID,0), $D$46)*INDEX(Prop_DR,MATCH($S20,Prop_DR_ID,0),$D$46),2)*INDEX(Prop_Limit,MATCH($J$37,Prop_Limit_ID,0),$D$46),0)*(1+$J$38+$J$39),2)*(1-$J$40),0)</f>
        <v>92</v>
      </c>
      <c r="E20" s="44">
        <f>ROUND(ROUND(ROUND(ROUND(INDEX(Prop_BR,MATCH($Q20&amp;$R20,Prop_BR_ID,0), $G$46)*INDEX(Prop_DR,MATCH($S20,Prop_DR_ID,0),$G$46),0)*INDEX(Prop_RG,MATCH($M$40,Prop_RG_ID,0),$G$46),0)*(1+$J$38+$J$39),2)*(1-$J$40),0)</f>
        <v>1286</v>
      </c>
      <c r="F20" s="44">
        <f>ROUND(ROUND(INDEX(Prop_BR,MATCH($Q20&amp;$R20,Prop_BR_ID,0), $H$46),0)*(1-$J$40),0)</f>
        <v>302</v>
      </c>
      <c r="G20" s="20">
        <f t="shared" si="0"/>
        <v>6970</v>
      </c>
      <c r="H20" s="44">
        <f>ROUND(ROUND(INDEX(Prop_BR,MATCH($Q20&amp;$R20,Prop_BR_ID,0), $J$46),0)*(1-$J$40),0)</f>
        <v>683</v>
      </c>
      <c r="I20" s="44"/>
      <c r="J20" s="44">
        <f>ROUND(ROUND(ROUND('PPV 2.1'!J20*INDEX(Prop_Multiplier,MATCH($Q20&amp;$R20,Prop_Multiplier_ID,0), $L$46),0)*(1+$J$38+$J$39),2)*(1-$J$40),0)</f>
        <v>959</v>
      </c>
      <c r="K20" s="44">
        <f>ROUND(ROUND('PPV 2.1'!K20*INDEX(Prop_Multiplier,MATCH($Q20&amp;$R20,Prop_Multiplier_ID,0), $M$46),0)*(1-$J$40),0)</f>
        <v>592</v>
      </c>
      <c r="L20" s="20">
        <f t="shared" si="1"/>
        <v>2234</v>
      </c>
      <c r="M20" s="21">
        <f t="shared" si="2"/>
        <v>9204</v>
      </c>
      <c r="N20" s="9"/>
      <c r="O20">
        <f>ROUND(ROUND(INDEX(Prop_BR,MATCH($Q20&amp;$R20,Prop_BR_ID,0), $C$46)*INDEX(Prop_DR,MATCH($S20,Prop_DR_ID,0),$C$46),2)*INDEX(Prop_Limit,MATCH($J$37,Prop_Limit_ID,0),$C$46),0)</f>
        <v>3443</v>
      </c>
      <c r="P20">
        <f>ROUND(ROUND(INDEX(Prop_BR,MATCH($Q20&amp;$R20,Prop_BR_ID,0), $E$46)*INDEX(Prop_DR,MATCH($S20,Prop_DR_ID,0),$E$46),2)*INDEX(Prop_Limit,MATCH($J$37,Prop_Limit_ID,0),$E$46),0)</f>
        <v>1847</v>
      </c>
      <c r="Q20" s="247">
        <v>1</v>
      </c>
      <c r="R20" s="247" t="s">
        <v>75</v>
      </c>
      <c r="S20" t="str">
        <f>$C$36&amp;R20</f>
        <v>3U</v>
      </c>
      <c r="T20" t="str">
        <f>TEXT($C$35,"0#")&amp;R20</f>
        <v>7A, 7C, 7NU</v>
      </c>
    </row>
    <row r="21" spans="1:20" ht="17.25" customHeight="1" thickBot="1" x14ac:dyDescent="0.3">
      <c r="A21" s="22" t="s">
        <v>20</v>
      </c>
      <c r="B21" s="23"/>
      <c r="C21" s="45">
        <f t="shared" ref="C21" si="3">IF(C19&lt;&gt;0,C20/C19-1,"")</f>
        <v>0.10600041814760619</v>
      </c>
      <c r="D21" s="45">
        <f t="shared" ref="D21:K21" si="4">IF(D19&lt;&gt;0,D20/D19-1,"")</f>
        <v>0.10843373493975905</v>
      </c>
      <c r="E21" s="45">
        <f t="shared" si="4"/>
        <v>0.10576096302665516</v>
      </c>
      <c r="F21" s="45">
        <f t="shared" si="4"/>
        <v>0.12267657992565062</v>
      </c>
      <c r="G21" s="24">
        <f t="shared" si="0"/>
        <v>0.44287169603967103</v>
      </c>
      <c r="H21" s="45">
        <f t="shared" si="4"/>
        <v>8.9314194577352568E-2</v>
      </c>
      <c r="I21" s="45" t="str">
        <f t="shared" si="4"/>
        <v/>
      </c>
      <c r="J21" s="45">
        <f t="shared" si="4"/>
        <v>7.5112107623318325E-2</v>
      </c>
      <c r="K21" s="45">
        <f t="shared" si="4"/>
        <v>0.1816367265469061</v>
      </c>
      <c r="L21" s="24">
        <f t="shared" si="1"/>
        <v>0.346063028747577</v>
      </c>
      <c r="M21" s="25">
        <f t="shared" si="2"/>
        <v>0.78893472478724802</v>
      </c>
      <c r="N21" s="9"/>
      <c r="Q21" s="247"/>
      <c r="R21" s="247"/>
    </row>
    <row r="22" spans="1:20" ht="17.25" customHeight="1" x14ac:dyDescent="0.25">
      <c r="A22" s="42" t="s">
        <v>33</v>
      </c>
      <c r="B22" s="15" t="s">
        <v>18</v>
      </c>
      <c r="C22" s="43">
        <f>ROUND(ROUND(SUM(O22,P22)*(1+$C$38+$C$39),2)*(1-$C$40),0)</f>
        <v>2943</v>
      </c>
      <c r="D22" s="43">
        <f>ROUND(ROUND(ROUND(ROUND(INDEX(Curr_BR,MATCH($Q22&amp;$R22,Curr_BR_ID,0), $D$46)*INDEX(Curr_DR,MATCH($S22,Curr_DR_ID,0),$D$46),2)*INDEX(Curr_Limit,MATCH($C$37,Curr_Limit_ID,0),$D$46),0)*(1+$C$38+$C$39),2)*(1-$C$40),0)</f>
        <v>51</v>
      </c>
      <c r="E22" s="43">
        <f>ROUND(ROUND(ROUND(ROUND(INDEX(Curr_BR,MATCH($Q22&amp;$R22,Curr_BR_ID,0), $G$46)*INDEX(Curr_DR,MATCH($S22,Curr_DR_ID,0),$G$46),0)*INDEX(Curr_RG,MATCH($F$40,Curr_RG_ID,0),$G$46),0)*(1+$C$38+$C$39),2)*(1-$C$40),0)</f>
        <v>720</v>
      </c>
      <c r="F22" s="43">
        <f>ROUND(ROUND(INDEX(Curr_BR,MATCH($Q22&amp;$R22,Curr_BR_ID,0), $H$46),0)*(1-$C$40),0)</f>
        <v>269</v>
      </c>
      <c r="G22" s="16">
        <f t="shared" si="0"/>
        <v>3983</v>
      </c>
      <c r="H22" s="43">
        <f>ROUND(ROUND(INDEX(Curr_BR,MATCH($Q22&amp;$R22,Curr_BR_ID,0), $J$46),0)*(1-$C$40),0)</f>
        <v>444</v>
      </c>
      <c r="I22" s="43"/>
      <c r="J22" s="43">
        <f>ROUND(ROUND(ROUND('PPV 2.1'!J22*INDEX(Curr_Multiplier,MATCH($Q22&amp;$R22,Curr_Multiplier_ID,0), $L$46),0)*(1+$C$38+$C$39),2)*(1-$C$40),0)</f>
        <v>726</v>
      </c>
      <c r="K22" s="43">
        <f>ROUND(ROUND('PPV 2.1'!K22*INDEX(Curr_Multiplier,MATCH($Q22&amp;$R22,Curr_Multiplier_ID,0), $M$46),0)*(1-$C$40),0)</f>
        <v>318</v>
      </c>
      <c r="L22" s="16">
        <f t="shared" si="1"/>
        <v>1488</v>
      </c>
      <c r="M22" s="17">
        <f t="shared" si="2"/>
        <v>5471</v>
      </c>
      <c r="N22" s="9"/>
      <c r="O22">
        <f>ROUND(ROUND(INDEX(Curr_BR,MATCH($Q22&amp;$R22,Curr_BR_ID,0), $C$46)*INDEX(Curr_DR,MATCH($S22,Curr_DR_ID,0),$C$46),2)*INDEX(Curr_Limit,MATCH($C$37,Curr_Limit_ID,0),$C$46),0)</f>
        <v>1915</v>
      </c>
      <c r="P22">
        <f>ROUND(ROUND(INDEX(Curr_BR,MATCH($Q22&amp;$R22,Curr_BR_ID,0), $E$46)*INDEX(Curr_DR,MATCH($S22,Curr_DR_ID,0),$E$46),2)*INDEX(Curr_Limit,MATCH($C$37,Curr_Limit_ID,0),$E$46),0)</f>
        <v>1028</v>
      </c>
      <c r="Q22" s="247">
        <v>2</v>
      </c>
      <c r="R22" s="247" t="s">
        <v>76</v>
      </c>
      <c r="S22" t="str">
        <f>$C$36&amp;R22</f>
        <v>3R</v>
      </c>
      <c r="T22" t="str">
        <f>TEXT($C$35,"0#")&amp;R22</f>
        <v>7A, 7C, 7NR</v>
      </c>
    </row>
    <row r="23" spans="1:20" ht="17.25" customHeight="1" x14ac:dyDescent="0.25">
      <c r="A23" s="18"/>
      <c r="B23" s="19" t="s">
        <v>19</v>
      </c>
      <c r="C23" s="44">
        <f>ROUND(ROUND(SUM(O23,P23)*(1+$J$38+$J$39),2)*(1-$J$40),0)</f>
        <v>3256</v>
      </c>
      <c r="D23" s="44">
        <f>ROUND(ROUND(ROUND(ROUND(INDEX(Prop_BR,MATCH($Q23&amp;$R23,Prop_BR_ID,0), $D$46)*INDEX(Prop_DR,MATCH($S23,Prop_DR_ID,0),$D$46),2)*INDEX(Prop_Limit,MATCH($J$37,Prop_Limit_ID,0),$D$46),0)*(1+$J$38+$J$39),2)*(1-$J$40),0)</f>
        <v>56</v>
      </c>
      <c r="E23" s="44">
        <f>ROUND(ROUND(ROUND(ROUND(INDEX(Prop_BR,MATCH($Q23&amp;$R23,Prop_BR_ID,0), $G$46)*INDEX(Prop_DR,MATCH($S23,Prop_DR_ID,0),$G$46),0)*INDEX(Prop_RG,MATCH($M$40,Prop_RG_ID,0),$G$46),0)*(1+$J$38+$J$39),2)*(1-$J$40),0)</f>
        <v>797</v>
      </c>
      <c r="F23" s="44">
        <f>ROUND(ROUND(INDEX(Prop_BR,MATCH($Q23&amp;$R23,Prop_BR_ID,0), $H$46),0)*(1-$J$40),0)</f>
        <v>302</v>
      </c>
      <c r="G23" s="20">
        <f t="shared" si="0"/>
        <v>4411</v>
      </c>
      <c r="H23" s="44">
        <f>ROUND(ROUND(INDEX(Prop_BR,MATCH($Q23&amp;$R23,Prop_BR_ID,0), $J$46),0)*(1-$J$40),0)</f>
        <v>484</v>
      </c>
      <c r="I23" s="44"/>
      <c r="J23" s="44">
        <f>ROUND(ROUND(ROUND('PPV 2.1'!J23*INDEX(Prop_Multiplier,MATCH($Q23&amp;$R23,Prop_Multiplier_ID,0), $L$46),0)*(1+$J$38+$J$39),2)*(1-$J$40),0)</f>
        <v>782</v>
      </c>
      <c r="K23" s="44">
        <f>ROUND(ROUND('PPV 2.1'!K23*INDEX(Prop_Multiplier,MATCH($Q23&amp;$R23,Prop_Multiplier_ID,0), $M$46),0)*(1-$J$40),0)</f>
        <v>376</v>
      </c>
      <c r="L23" s="20">
        <f t="shared" si="1"/>
        <v>1642</v>
      </c>
      <c r="M23" s="21">
        <f t="shared" si="2"/>
        <v>6053</v>
      </c>
      <c r="N23" s="9"/>
      <c r="O23">
        <f>ROUND(ROUND(INDEX(Prop_BR,MATCH($Q23&amp;$R23,Prop_BR_ID,0), $C$46)*INDEX(Prop_DR,MATCH($S23,Prop_DR_ID,0),$C$46),2)*INDEX(Prop_Limit,MATCH($J$37,Prop_Limit_ID,0),$C$46),0)</f>
        <v>2119</v>
      </c>
      <c r="P23">
        <f>ROUND(ROUND(INDEX(Prop_BR,MATCH($Q23&amp;$R23,Prop_BR_ID,0), $E$46)*INDEX(Prop_DR,MATCH($S23,Prop_DR_ID,0),$E$46),2)*INDEX(Prop_Limit,MATCH($J$37,Prop_Limit_ID,0),$E$46),0)</f>
        <v>1137</v>
      </c>
      <c r="Q23" s="247">
        <v>2</v>
      </c>
      <c r="R23" s="247" t="s">
        <v>76</v>
      </c>
      <c r="S23" t="str">
        <f>$C$36&amp;R23</f>
        <v>3R</v>
      </c>
      <c r="T23" t="str">
        <f>TEXT($C$35,"0#")&amp;R23</f>
        <v>7A, 7C, 7NR</v>
      </c>
    </row>
    <row r="24" spans="1:20" ht="17.25" customHeight="1" thickBot="1" x14ac:dyDescent="0.3">
      <c r="A24" s="22" t="s">
        <v>20</v>
      </c>
      <c r="B24" s="23"/>
      <c r="C24" s="45">
        <f t="shared" ref="C24" si="5">IF(C22&lt;&gt;0,C23/C22-1,"")</f>
        <v>0.10635406048250085</v>
      </c>
      <c r="D24" s="45">
        <f t="shared" ref="D24:F24" si="6">IF(D22&lt;&gt;0,D23/D22-1,"")</f>
        <v>9.8039215686274606E-2</v>
      </c>
      <c r="E24" s="45">
        <f t="shared" si="6"/>
        <v>0.10694444444444451</v>
      </c>
      <c r="F24" s="45">
        <f t="shared" si="6"/>
        <v>0.12267657992565062</v>
      </c>
      <c r="G24" s="24">
        <f t="shared" si="0"/>
        <v>0.43401430053887058</v>
      </c>
      <c r="H24" s="45">
        <f t="shared" ref="H24:K24" si="7">IF(H22&lt;&gt;0,H23/H22-1,"")</f>
        <v>9.0090090090090058E-2</v>
      </c>
      <c r="I24" s="45" t="str">
        <f t="shared" si="7"/>
        <v/>
      </c>
      <c r="J24" s="45">
        <f t="shared" si="7"/>
        <v>7.7134986225895208E-2</v>
      </c>
      <c r="K24" s="45">
        <f t="shared" si="7"/>
        <v>0.1823899371069182</v>
      </c>
      <c r="L24" s="24">
        <f t="shared" si="1"/>
        <v>0.34961501342290346</v>
      </c>
      <c r="M24" s="25">
        <f t="shared" si="2"/>
        <v>0.78362931396177404</v>
      </c>
      <c r="N24" s="9"/>
      <c r="Q24" s="247"/>
      <c r="R24" s="247"/>
    </row>
    <row r="25" spans="1:20" ht="17.25" customHeight="1" x14ac:dyDescent="0.25">
      <c r="A25" s="42" t="s">
        <v>34</v>
      </c>
      <c r="B25" s="15" t="s">
        <v>18</v>
      </c>
      <c r="C25" s="43">
        <f>ROUND(ROUND(SUM(O25,P25)*(1+$C$38+$C$39),2)*(1-$C$40),0)</f>
        <v>3384</v>
      </c>
      <c r="D25" s="43">
        <f>ROUND(ROUND(ROUND(ROUND(INDEX(Curr_BR,MATCH($Q25&amp;$R25,Curr_BR_ID,0), $D$46)*INDEX(Curr_DR,MATCH($S25,Curr_DR_ID,0),$D$46),2)*INDEX(Curr_Limit,MATCH($C$37,Curr_Limit_ID,0),$D$46),0)*(1+$C$38+$C$39),2)*(1-$C$40),0)</f>
        <v>59</v>
      </c>
      <c r="E25" s="43">
        <f>ROUND(ROUND(ROUND(ROUND(INDEX(Curr_BR,MATCH($Q25&amp;$R25,Curr_BR_ID,0), $G$46)*INDEX(Curr_DR,MATCH($S25,Curr_DR_ID,0),$G$46),0)*INDEX(Curr_RG,MATCH($F$40,Curr_RG_ID,0),$G$46),0)*(1+$C$38+$C$39),2)*(1-$C$40),0)</f>
        <v>823</v>
      </c>
      <c r="F25" s="43">
        <f>ROUND(ROUND(INDEX(Curr_BR,MATCH($Q25&amp;$R25,Curr_BR_ID,0), $H$46),0)*(1-$C$40),0)</f>
        <v>269</v>
      </c>
      <c r="G25" s="16">
        <f t="shared" si="0"/>
        <v>4535</v>
      </c>
      <c r="H25" s="43">
        <f>ROUND(ROUND(INDEX(Curr_BR,MATCH($Q25&amp;$R25,Curr_BR_ID,0), $J$46),0)*(1-$C$40),0)</f>
        <v>460</v>
      </c>
      <c r="I25" s="43"/>
      <c r="J25" s="43">
        <f>ROUND(ROUND(ROUND('PPV 2.1'!J25*INDEX(Curr_Multiplier,MATCH($Q25&amp;$R25,Curr_Multiplier_ID,0), $L$46),0)*(1+$C$38+$C$39),2)*(1-$C$40),0)</f>
        <v>812</v>
      </c>
      <c r="K25" s="43">
        <f>ROUND(ROUND('PPV 2.1'!K25*INDEX(Curr_Multiplier,MATCH($Q25&amp;$R25,Curr_Multiplier_ID,0), $M$46),0)*(1-$C$40),0)</f>
        <v>393</v>
      </c>
      <c r="L25" s="16">
        <f t="shared" si="1"/>
        <v>1665</v>
      </c>
      <c r="M25" s="17">
        <f t="shared" si="2"/>
        <v>6200</v>
      </c>
      <c r="N25" s="9"/>
      <c r="O25">
        <f>ROUND(ROUND(INDEX(Curr_BR,MATCH($Q25&amp;$R25,Curr_BR_ID,0), $C$46)*INDEX(Curr_DR,MATCH($S25,Curr_DR_ID,0),$C$46),2)*INDEX(Curr_Limit,MATCH($C$37,Curr_Limit_ID,0),$C$46),0)</f>
        <v>2202</v>
      </c>
      <c r="P25">
        <f>ROUND(ROUND(INDEX(Curr_BR,MATCH($Q25&amp;$R25,Curr_BR_ID,0), $E$46)*INDEX(Curr_DR,MATCH($S25,Curr_DR_ID,0),$E$46),2)*INDEX(Curr_Limit,MATCH($C$37,Curr_Limit_ID,0),$E$46),0)</f>
        <v>1182</v>
      </c>
      <c r="Q25" s="247">
        <v>3</v>
      </c>
      <c r="R25" s="247" t="s">
        <v>76</v>
      </c>
      <c r="S25" t="str">
        <f>$C$36&amp;R25</f>
        <v>3R</v>
      </c>
      <c r="T25" t="str">
        <f>TEXT($C$35,"0#")&amp;R25</f>
        <v>7A, 7C, 7NR</v>
      </c>
    </row>
    <row r="26" spans="1:20" ht="17.25" customHeight="1" x14ac:dyDescent="0.25">
      <c r="A26" s="18"/>
      <c r="B26" s="19" t="s">
        <v>19</v>
      </c>
      <c r="C26" s="44">
        <f>ROUND(ROUND(SUM(O26,P26)*(1+$J$38+$J$39),2)*(1-$J$40),0)</f>
        <v>3743</v>
      </c>
      <c r="D26" s="44">
        <f>ROUND(ROUND(ROUND(ROUND(INDEX(Prop_BR,MATCH($Q26&amp;$R26,Prop_BR_ID,0), $D$46)*INDEX(Prop_DR,MATCH($S26,Prop_DR_ID,0),$D$46),2)*INDEX(Prop_Limit,MATCH($J$37,Prop_Limit_ID,0),$D$46),0)*(1+$J$38+$J$39),2)*(1-$J$40),0)</f>
        <v>65</v>
      </c>
      <c r="E26" s="44">
        <f>ROUND(ROUND(ROUND(ROUND(INDEX(Prop_BR,MATCH($Q26&amp;$R26,Prop_BR_ID,0), $G$46)*INDEX(Prop_DR,MATCH($S26,Prop_DR_ID,0),$G$46),0)*INDEX(Prop_RG,MATCH($M$40,Prop_RG_ID,0),$G$46),0)*(1+$J$38+$J$39),2)*(1-$J$40),0)</f>
        <v>911</v>
      </c>
      <c r="F26" s="44">
        <f>ROUND(ROUND(INDEX(Prop_BR,MATCH($Q26&amp;$R26,Prop_BR_ID,0), $H$46),0)*(1-$J$40),0)</f>
        <v>302</v>
      </c>
      <c r="G26" s="20">
        <f t="shared" si="0"/>
        <v>5021</v>
      </c>
      <c r="H26" s="44">
        <f>ROUND(ROUND(INDEX(Prop_BR,MATCH($Q26&amp;$R26,Prop_BR_ID,0), $J$46),0)*(1-$J$40),0)</f>
        <v>501</v>
      </c>
      <c r="I26" s="44"/>
      <c r="J26" s="44">
        <f>ROUND(ROUND(ROUND('PPV 2.1'!J26*INDEX(Prop_Multiplier,MATCH($Q26&amp;$R26,Prop_Multiplier_ID,0), $L$46),0)*(1+$J$38+$J$39),2)*(1-$J$40),0)</f>
        <v>874</v>
      </c>
      <c r="K26" s="44">
        <f>ROUND(ROUND('PPV 2.1'!K26*INDEX(Prop_Multiplier,MATCH($Q26&amp;$R26,Prop_Multiplier_ID,0), $M$46),0)*(1-$J$40),0)</f>
        <v>464</v>
      </c>
      <c r="L26" s="20">
        <f t="shared" si="1"/>
        <v>1839</v>
      </c>
      <c r="M26" s="21">
        <f t="shared" si="2"/>
        <v>6860</v>
      </c>
      <c r="N26" s="9"/>
      <c r="O26">
        <f>ROUND(ROUND(INDEX(Prop_BR,MATCH($Q26&amp;$R26,Prop_BR_ID,0), $C$46)*INDEX(Prop_DR,MATCH($S26,Prop_DR_ID,0),$C$46),2)*INDEX(Prop_Limit,MATCH($J$37,Prop_Limit_ID,0),$C$46),0)</f>
        <v>2436</v>
      </c>
      <c r="P26">
        <f>ROUND(ROUND(INDEX(Prop_BR,MATCH($Q26&amp;$R26,Prop_BR_ID,0), $E$46)*INDEX(Prop_DR,MATCH($S26,Prop_DR_ID,0),$E$46),2)*INDEX(Prop_Limit,MATCH($J$37,Prop_Limit_ID,0),$E$46),0)</f>
        <v>1307</v>
      </c>
      <c r="Q26" s="247">
        <v>3</v>
      </c>
      <c r="R26" s="247" t="s">
        <v>76</v>
      </c>
      <c r="S26" t="str">
        <f>$C$36&amp;R26</f>
        <v>3R</v>
      </c>
      <c r="T26" t="str">
        <f>TEXT($C$35,"0#")&amp;R26</f>
        <v>7A, 7C, 7NR</v>
      </c>
    </row>
    <row r="27" spans="1:20" ht="17.25" customHeight="1" thickBot="1" x14ac:dyDescent="0.3">
      <c r="A27" s="22" t="s">
        <v>20</v>
      </c>
      <c r="B27" s="23"/>
      <c r="C27" s="45">
        <f t="shared" ref="C27" si="8">IF(C25&lt;&gt;0,C26/C25-1,"")</f>
        <v>0.10608747044917255</v>
      </c>
      <c r="D27" s="45">
        <f t="shared" ref="D27:F27" si="9">IF(D25&lt;&gt;0,D26/D25-1,"")</f>
        <v>0.10169491525423724</v>
      </c>
      <c r="E27" s="45">
        <f t="shared" si="9"/>
        <v>0.10692588092345079</v>
      </c>
      <c r="F27" s="45">
        <f t="shared" si="9"/>
        <v>0.12267657992565062</v>
      </c>
      <c r="G27" s="26">
        <f t="shared" si="0"/>
        <v>0.4373848465525112</v>
      </c>
      <c r="H27" s="45">
        <f t="shared" ref="H27:K27" si="10">IF(H25&lt;&gt;0,H26/H25-1,"")</f>
        <v>8.9130434782608736E-2</v>
      </c>
      <c r="I27" s="45" t="str">
        <f t="shared" si="10"/>
        <v/>
      </c>
      <c r="J27" s="45">
        <f t="shared" si="10"/>
        <v>7.6354679802955738E-2</v>
      </c>
      <c r="K27" s="45">
        <f t="shared" si="10"/>
        <v>0.18066157760814239</v>
      </c>
      <c r="L27" s="26">
        <f t="shared" si="1"/>
        <v>0.34614669219370686</v>
      </c>
      <c r="M27" s="27">
        <f t="shared" si="2"/>
        <v>0.78353153874621806</v>
      </c>
      <c r="N27" s="9"/>
      <c r="Q27" s="247"/>
      <c r="R27" s="247"/>
    </row>
    <row r="28" spans="1:20" ht="17.25" customHeight="1" x14ac:dyDescent="0.25">
      <c r="A28" s="42" t="s">
        <v>35</v>
      </c>
      <c r="B28" s="15" t="s">
        <v>18</v>
      </c>
      <c r="C28" s="43">
        <f>ROUND(ROUND(SUM(O28,P28)*(1+$C$38+$C$39),2)*(1-$C$40),0)</f>
        <v>2943</v>
      </c>
      <c r="D28" s="43">
        <f>ROUND(ROUND(ROUND(ROUND(INDEX(Curr_BR,MATCH($Q28&amp;$R28,Curr_BR_ID,0), $D$46)*INDEX(Curr_DR,MATCH($S28,Curr_DR_ID,0),$D$46),2)*INDEX(Curr_Limit,MATCH($C$37,Curr_Limit_ID,0),$D$46),0)*(1+$C$38+$C$39),2)*(1-$C$40),0)</f>
        <v>51</v>
      </c>
      <c r="E28" s="43">
        <f>ROUND(ROUND(ROUND(ROUND(INDEX(Curr_BR,MATCH($Q28&amp;$R28,Curr_BR_ID,0), $G$46)*INDEX(Curr_DR,MATCH($S28,Curr_DR_ID,0),$G$46),0)*INDEX(Curr_RG,MATCH($F$40,Curr_RG_ID,0),$G$46),0)*(1+$C$38+$C$39),2)*(1-$C$40),0)</f>
        <v>720</v>
      </c>
      <c r="F28" s="43">
        <f>ROUND(ROUND(INDEX(Curr_BR,MATCH($Q28&amp;$R28,Curr_BR_ID,0), $H$46),0)*(1-$C$40),0)</f>
        <v>269</v>
      </c>
      <c r="G28" s="16">
        <f t="shared" si="0"/>
        <v>3983</v>
      </c>
      <c r="H28" s="43">
        <f>ROUND(ROUND(INDEX(Curr_BR,MATCH($Q28&amp;$R28,Curr_BR_ID,0), $J$46),0)*(1-$C$40),0)</f>
        <v>444</v>
      </c>
      <c r="I28" s="43"/>
      <c r="J28" s="43">
        <f>ROUND(ROUND(ROUND('PPV 2.1'!J28*INDEX(Curr_Multiplier,MATCH($Q28&amp;$R28,Curr_Multiplier_ID,0), $L$46),0)*(1+$C$38+$C$39),2)*(1-$C$40),0)</f>
        <v>726</v>
      </c>
      <c r="K28" s="43">
        <f>ROUND(ROUND('PPV 2.1'!K28*INDEX(Curr_Multiplier,MATCH($Q28&amp;$R28,Curr_Multiplier_ID,0), $M$46),0)*(1-$C$40),0)</f>
        <v>318</v>
      </c>
      <c r="L28" s="16">
        <f t="shared" si="1"/>
        <v>1488</v>
      </c>
      <c r="M28" s="17">
        <f t="shared" si="2"/>
        <v>5471</v>
      </c>
      <c r="N28" s="9"/>
      <c r="O28">
        <f>ROUND(ROUND(INDEX(Curr_BR,MATCH($Q28&amp;$R28,Curr_BR_ID,0), $C$46)*INDEX(Curr_DR,MATCH($S28,Curr_DR_ID,0),$C$46),2)*INDEX(Curr_Limit,MATCH($C$37,Curr_Limit_ID,0),$C$46),0)</f>
        <v>1915</v>
      </c>
      <c r="P28">
        <f>ROUND(ROUND(INDEX(Curr_BR,MATCH($Q28&amp;$R28,Curr_BR_ID,0), $E$46)*INDEX(Curr_DR,MATCH($S28,Curr_DR_ID,0),$E$46),2)*INDEX(Curr_Limit,MATCH($C$37,Curr_Limit_ID,0),$E$46),0)</f>
        <v>1028</v>
      </c>
      <c r="Q28" s="247">
        <v>2</v>
      </c>
      <c r="R28" s="247" t="s">
        <v>76</v>
      </c>
      <c r="S28" t="str">
        <f>$C$36&amp;R28</f>
        <v>3R</v>
      </c>
      <c r="T28" t="str">
        <f>TEXT($C$35,"0#")&amp;R28</f>
        <v>7A, 7C, 7NR</v>
      </c>
    </row>
    <row r="29" spans="1:20" ht="17.25" customHeight="1" x14ac:dyDescent="0.25">
      <c r="A29" s="18"/>
      <c r="B29" s="19" t="s">
        <v>19</v>
      </c>
      <c r="C29" s="44">
        <f>ROUND(ROUND(SUM(O29,P29)*(1+$J$38+$J$39),2)*(1-$J$40),0)</f>
        <v>3256</v>
      </c>
      <c r="D29" s="44">
        <f>ROUND(ROUND(ROUND(ROUND(INDEX(Prop_BR,MATCH($Q29&amp;$R29,Prop_BR_ID,0), $D$46)*INDEX(Prop_DR,MATCH($S29,Prop_DR_ID,0),$D$46),2)*INDEX(Prop_Limit,MATCH($J$37,Prop_Limit_ID,0),$D$46),0)*(1+$J$38+$J$39),2)*(1-$J$40),0)</f>
        <v>56</v>
      </c>
      <c r="E29" s="44">
        <f>ROUND(ROUND(ROUND(ROUND(INDEX(Prop_BR,MATCH($Q29&amp;$R29,Prop_BR_ID,0), $G$46)*INDEX(Prop_DR,MATCH($S29,Prop_DR_ID,0),$G$46),0)*INDEX(Prop_RG,MATCH($M$40,Prop_RG_ID,0),$G$46),0)*(1+$J$38+$J$39),2)*(1-$J$40),0)</f>
        <v>797</v>
      </c>
      <c r="F29" s="44">
        <f>ROUND(ROUND(INDEX(Prop_BR,MATCH($Q29&amp;$R29,Prop_BR_ID,0), $H$46),0)*(1-$J$40),0)</f>
        <v>302</v>
      </c>
      <c r="G29" s="20">
        <f t="shared" si="0"/>
        <v>4411</v>
      </c>
      <c r="H29" s="44">
        <f>ROUND(ROUND(INDEX(Prop_BR,MATCH($Q29&amp;$R29,Prop_BR_ID,0), $J$46),0)*(1-$J$40),0)</f>
        <v>484</v>
      </c>
      <c r="I29" s="44"/>
      <c r="J29" s="44">
        <f>ROUND(ROUND(ROUND('PPV 2.1'!J29*INDEX(Prop_Multiplier,MATCH($Q29&amp;$R29,Prop_Multiplier_ID,0), $L$46),0)*(1+$J$38+$J$39),2)*(1-$J$40),0)</f>
        <v>782</v>
      </c>
      <c r="K29" s="44">
        <f>ROUND(ROUND('PPV 2.1'!K29*INDEX(Prop_Multiplier,MATCH($Q29&amp;$R29,Prop_Multiplier_ID,0), $M$46),0)*(1-$J$40),0)</f>
        <v>376</v>
      </c>
      <c r="L29" s="20">
        <f t="shared" si="1"/>
        <v>1642</v>
      </c>
      <c r="M29" s="21">
        <f t="shared" si="2"/>
        <v>6053</v>
      </c>
      <c r="N29" s="9"/>
      <c r="O29">
        <f>ROUND(ROUND(INDEX(Prop_BR,MATCH($Q29&amp;$R29,Prop_BR_ID,0), $C$46)*INDEX(Prop_DR,MATCH($S29,Prop_DR_ID,0),$C$46),2)*INDEX(Prop_Limit,MATCH($J$37,Prop_Limit_ID,0),$C$46),0)</f>
        <v>2119</v>
      </c>
      <c r="P29">
        <f>ROUND(ROUND(INDEX(Prop_BR,MATCH($Q29&amp;$R29,Prop_BR_ID,0), $E$46)*INDEX(Prop_DR,MATCH($S29,Prop_DR_ID,0),$E$46),2)*INDEX(Prop_Limit,MATCH($J$37,Prop_Limit_ID,0),$E$46),0)</f>
        <v>1137</v>
      </c>
      <c r="Q29" s="247">
        <v>2</v>
      </c>
      <c r="R29" s="247" t="s">
        <v>76</v>
      </c>
      <c r="S29" t="str">
        <f>$C$36&amp;R29</f>
        <v>3R</v>
      </c>
      <c r="T29" t="str">
        <f>TEXT($C$35,"0#")&amp;R29</f>
        <v>7A, 7C, 7NR</v>
      </c>
    </row>
    <row r="30" spans="1:20" ht="17.25" customHeight="1" thickBot="1" x14ac:dyDescent="0.3">
      <c r="A30" s="22" t="s">
        <v>20</v>
      </c>
      <c r="B30" s="23"/>
      <c r="C30" s="45">
        <f t="shared" ref="C30" si="11">IF(C28&lt;&gt;0,C29/C28-1,"")</f>
        <v>0.10635406048250085</v>
      </c>
      <c r="D30" s="45">
        <f t="shared" ref="D30:F30" si="12">IF(D28&lt;&gt;0,D29/D28-1,"")</f>
        <v>9.8039215686274606E-2</v>
      </c>
      <c r="E30" s="45">
        <f t="shared" si="12"/>
        <v>0.10694444444444451</v>
      </c>
      <c r="F30" s="45">
        <f t="shared" si="12"/>
        <v>0.12267657992565062</v>
      </c>
      <c r="G30" s="26">
        <f t="shared" si="0"/>
        <v>0.43401430053887058</v>
      </c>
      <c r="H30" s="45">
        <f t="shared" ref="H30:K30" si="13">IF(H28&lt;&gt;0,H29/H28-1,"")</f>
        <v>9.0090090090090058E-2</v>
      </c>
      <c r="I30" s="45" t="str">
        <f t="shared" si="13"/>
        <v/>
      </c>
      <c r="J30" s="45">
        <f t="shared" si="13"/>
        <v>7.7134986225895208E-2</v>
      </c>
      <c r="K30" s="45">
        <f t="shared" si="13"/>
        <v>0.1823899371069182</v>
      </c>
      <c r="L30" s="26">
        <f t="shared" si="1"/>
        <v>0.34961501342290346</v>
      </c>
      <c r="M30" s="27">
        <f t="shared" si="2"/>
        <v>0.78362931396177404</v>
      </c>
      <c r="N30" s="9"/>
    </row>
    <row r="31" spans="1:20" ht="17.25" customHeight="1" x14ac:dyDescent="0.25">
      <c r="A31" s="28" t="s">
        <v>22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20" ht="17.25" customHeight="1" x14ac:dyDescent="0.25">
      <c r="A32" s="244" t="s">
        <v>159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4" ht="17.25" customHeight="1" x14ac:dyDescent="0.25">
      <c r="A33" s="29" t="s">
        <v>23</v>
      </c>
      <c r="B33" s="29"/>
      <c r="C33" s="29"/>
      <c r="D33" s="29"/>
      <c r="E33" s="29"/>
      <c r="F33" s="29"/>
      <c r="G33" s="29"/>
      <c r="H33" s="29"/>
      <c r="I33" s="9"/>
      <c r="J33" s="9"/>
      <c r="K33" s="9"/>
      <c r="L33" s="9"/>
      <c r="M33" s="9"/>
      <c r="N33" s="9"/>
    </row>
    <row r="34" spans="1:1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21" customHeight="1" x14ac:dyDescent="0.25">
      <c r="A35" s="30" t="s">
        <v>24</v>
      </c>
      <c r="B35" s="46" t="s">
        <v>104</v>
      </c>
      <c r="C35" s="266" t="s">
        <v>164</v>
      </c>
      <c r="D35" s="46"/>
      <c r="E35" s="46" t="s">
        <v>139</v>
      </c>
      <c r="F35" s="245">
        <v>500</v>
      </c>
      <c r="G35" s="46"/>
      <c r="H35" s="31" t="s">
        <v>25</v>
      </c>
      <c r="I35" s="46" t="str">
        <f>B35</f>
        <v>Class</v>
      </c>
      <c r="J35" s="267" t="str">
        <f t="shared" ref="J35:J40" si="14">C35</f>
        <v>7A, 7C, 7N</v>
      </c>
      <c r="K35" s="46"/>
      <c r="L35" s="46" t="str">
        <f>E35</f>
        <v>Coll Deductible</v>
      </c>
      <c r="M35" s="46">
        <f t="shared" ref="L35:M40" si="15">F35</f>
        <v>500</v>
      </c>
      <c r="N35" s="9"/>
    </row>
    <row r="36" spans="1:14" ht="21" customHeight="1" x14ac:dyDescent="0.25">
      <c r="A36" s="9"/>
      <c r="B36" s="47" t="s">
        <v>106</v>
      </c>
      <c r="C36" s="246">
        <v>3</v>
      </c>
      <c r="D36" s="47"/>
      <c r="E36" s="47" t="s">
        <v>140</v>
      </c>
      <c r="F36" s="47">
        <f>F35</f>
        <v>500</v>
      </c>
      <c r="G36" s="47"/>
      <c r="H36" s="9"/>
      <c r="I36" s="47" t="str">
        <f t="shared" ref="I36:I40" si="16">B36</f>
        <v>DR</v>
      </c>
      <c r="J36" s="47">
        <f t="shared" si="14"/>
        <v>3</v>
      </c>
      <c r="K36" s="47"/>
      <c r="L36" s="47" t="str">
        <f t="shared" si="15"/>
        <v>Comp Deductible</v>
      </c>
      <c r="M36" s="47">
        <f t="shared" si="15"/>
        <v>500</v>
      </c>
      <c r="N36" s="9"/>
    </row>
    <row r="37" spans="1:14" ht="21" customHeight="1" x14ac:dyDescent="0.25">
      <c r="A37" s="9"/>
      <c r="B37" s="47" t="s">
        <v>101</v>
      </c>
      <c r="C37" s="246">
        <v>1000000</v>
      </c>
      <c r="D37" s="47"/>
      <c r="E37" s="47" t="s">
        <v>157</v>
      </c>
      <c r="F37" s="246">
        <v>0</v>
      </c>
      <c r="G37" s="47"/>
      <c r="H37" s="9"/>
      <c r="I37" s="47" t="str">
        <f t="shared" si="16"/>
        <v>Limit</v>
      </c>
      <c r="J37" s="47">
        <f t="shared" si="14"/>
        <v>1000000</v>
      </c>
      <c r="K37" s="47"/>
      <c r="L37" s="47" t="str">
        <f t="shared" si="15"/>
        <v>DCPD Deductible</v>
      </c>
      <c r="M37" s="47">
        <f t="shared" si="15"/>
        <v>0</v>
      </c>
      <c r="N37" s="9"/>
    </row>
    <row r="38" spans="1:14" ht="21" customHeight="1" x14ac:dyDescent="0.25">
      <c r="A38" s="9"/>
      <c r="B38" s="47" t="s">
        <v>141</v>
      </c>
      <c r="C38" s="250">
        <v>0</v>
      </c>
      <c r="D38" s="47"/>
      <c r="E38" s="47" t="s">
        <v>142</v>
      </c>
      <c r="F38" s="246">
        <v>33</v>
      </c>
      <c r="G38" s="47"/>
      <c r="H38" s="9"/>
      <c r="I38" s="47" t="str">
        <f t="shared" si="16"/>
        <v>Conviction s/c</v>
      </c>
      <c r="J38" s="254">
        <f t="shared" si="14"/>
        <v>0</v>
      </c>
      <c r="K38" s="47"/>
      <c r="L38" s="47" t="str">
        <f t="shared" si="15"/>
        <v>Collision Rate Group</v>
      </c>
      <c r="M38" s="47">
        <f t="shared" si="15"/>
        <v>33</v>
      </c>
      <c r="N38" s="9"/>
    </row>
    <row r="39" spans="1:14" ht="21" customHeight="1" x14ac:dyDescent="0.25">
      <c r="A39" s="9"/>
      <c r="B39" s="47" t="s">
        <v>143</v>
      </c>
      <c r="C39" s="250">
        <v>0</v>
      </c>
      <c r="D39" s="47"/>
      <c r="E39" s="47" t="s">
        <v>144</v>
      </c>
      <c r="F39" s="246">
        <v>32</v>
      </c>
      <c r="G39" s="47"/>
      <c r="H39" s="9"/>
      <c r="I39" s="47" t="str">
        <f t="shared" si="16"/>
        <v>Claim s/c</v>
      </c>
      <c r="J39" s="254">
        <f t="shared" si="14"/>
        <v>0</v>
      </c>
      <c r="K39" s="47"/>
      <c r="L39" s="47" t="str">
        <f t="shared" si="15"/>
        <v>Comprehensive Rate Group</v>
      </c>
      <c r="M39" s="47">
        <f t="shared" si="15"/>
        <v>32</v>
      </c>
      <c r="N39" s="9"/>
    </row>
    <row r="40" spans="1:14" x14ac:dyDescent="0.25">
      <c r="B40" s="48" t="s">
        <v>156</v>
      </c>
      <c r="C40" s="251">
        <v>0</v>
      </c>
      <c r="D40" s="48"/>
      <c r="E40" s="48" t="s">
        <v>158</v>
      </c>
      <c r="F40" s="265">
        <v>39</v>
      </c>
      <c r="G40" s="48"/>
      <c r="I40" s="48" t="str">
        <f t="shared" si="16"/>
        <v>Owner Factor</v>
      </c>
      <c r="J40" s="255">
        <f t="shared" si="14"/>
        <v>0</v>
      </c>
      <c r="K40" s="48"/>
      <c r="L40" s="48" t="str">
        <f t="shared" si="15"/>
        <v>DCPD Rate Group</v>
      </c>
      <c r="M40" s="48">
        <f t="shared" si="15"/>
        <v>39</v>
      </c>
    </row>
    <row r="45" spans="1:14" x14ac:dyDescent="0.25">
      <c r="B45" s="248" t="str">
        <f>'Taxi 1'!B47</f>
        <v>cov:</v>
      </c>
      <c r="C45" s="248" t="str">
        <f>'Taxi 1'!C47</f>
        <v>RHBI</v>
      </c>
      <c r="D45" s="248" t="str">
        <f>'Taxi 1'!D47</f>
        <v>RHPD</v>
      </c>
      <c r="E45" s="248" t="str">
        <f>'Taxi 1'!E47</f>
        <v>PHBI</v>
      </c>
      <c r="F45" s="248" t="str">
        <f>'Taxi 1'!F47</f>
        <v>PHPD</v>
      </c>
      <c r="G45" s="248" t="str">
        <f>'Taxi 1'!G47</f>
        <v>DCPD</v>
      </c>
      <c r="H45" s="248" t="str">
        <f>'Taxi 1'!H47</f>
        <v>UA</v>
      </c>
      <c r="J45" s="248" t="str">
        <f>'Taxi 1'!J47</f>
        <v>AccBen</v>
      </c>
      <c r="K45" s="248" t="str">
        <f>'Taxi 1'!K47</f>
        <v>UM</v>
      </c>
      <c r="L45" s="248" t="str">
        <f>'Taxi 1'!L47</f>
        <v>CL</v>
      </c>
      <c r="M45" s="248" t="str">
        <f>'Taxi 1'!M47</f>
        <v>CM</v>
      </c>
    </row>
    <row r="46" spans="1:14" x14ac:dyDescent="0.25">
      <c r="B46" s="248" t="str">
        <f>'Taxi 1'!B48</f>
        <v>cov_index:</v>
      </c>
      <c r="C46" s="249">
        <f t="shared" ref="C46:H46" si="17">MATCH(C$45,Curr_Cov_ID,0)</f>
        <v>1</v>
      </c>
      <c r="D46" s="249">
        <f t="shared" si="17"/>
        <v>2</v>
      </c>
      <c r="E46" s="249">
        <f t="shared" si="17"/>
        <v>3</v>
      </c>
      <c r="F46" s="249">
        <f t="shared" si="17"/>
        <v>4</v>
      </c>
      <c r="G46" s="249">
        <f t="shared" si="17"/>
        <v>5</v>
      </c>
      <c r="H46" s="249">
        <f t="shared" si="17"/>
        <v>7</v>
      </c>
      <c r="J46" s="249">
        <f>MATCH(J$45,Curr_Cov_ID,0)</f>
        <v>6</v>
      </c>
      <c r="K46" s="249">
        <f>MATCH(K$45,Curr_Cov_ID,0)</f>
        <v>8</v>
      </c>
      <c r="L46" s="249">
        <f>MATCH(L$45,Curr_Cov_ID,0)</f>
        <v>9</v>
      </c>
      <c r="M46" s="249">
        <f>MATCH(M$45,Curr_Cov_ID,0)</f>
        <v>10</v>
      </c>
    </row>
    <row r="48" spans="1:14" x14ac:dyDescent="0.25">
      <c r="B48" s="248" t="str">
        <f>'Taxi 1'!B50</f>
        <v>veh code:</v>
      </c>
      <c r="C48" s="256" t="s">
        <v>163</v>
      </c>
    </row>
    <row r="51" spans="2:2" x14ac:dyDescent="0.25">
      <c r="B51" t="str">
        <f>'Taxi 2'!B51</f>
        <v>Note: 2021 PPV CLEAR Table is used.</v>
      </c>
    </row>
  </sheetData>
  <mergeCells count="5">
    <mergeCell ref="C3:I3"/>
    <mergeCell ref="K3:M3"/>
    <mergeCell ref="L4:M4"/>
    <mergeCell ref="L5:M5"/>
    <mergeCell ref="A18:B18"/>
  </mergeCells>
  <pageMargins left="0.7" right="0.7" top="0.75" bottom="0.75" header="0.3" footer="0.3"/>
  <pageSetup scale="5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T51"/>
  <sheetViews>
    <sheetView zoomScale="80" zoomScaleNormal="80" workbookViewId="0">
      <selection activeCell="F74" sqref="F74"/>
    </sheetView>
  </sheetViews>
  <sheetFormatPr defaultRowHeight="15" x14ac:dyDescent="0.25"/>
  <cols>
    <col min="1" max="1" width="19.85546875" customWidth="1"/>
    <col min="2" max="3" width="17.85546875" customWidth="1"/>
    <col min="4" max="13" width="17.5703125" customWidth="1"/>
    <col min="258" max="258" width="19.85546875" customWidth="1"/>
    <col min="259" max="260" width="17.85546875" customWidth="1"/>
    <col min="261" max="270" width="17.5703125" customWidth="1"/>
    <col min="514" max="514" width="19.85546875" customWidth="1"/>
    <col min="515" max="516" width="17.85546875" customWidth="1"/>
    <col min="517" max="526" width="17.5703125" customWidth="1"/>
    <col min="770" max="770" width="19.85546875" customWidth="1"/>
    <col min="771" max="772" width="17.85546875" customWidth="1"/>
    <col min="773" max="782" width="17.5703125" customWidth="1"/>
    <col min="1026" max="1026" width="19.85546875" customWidth="1"/>
    <col min="1027" max="1028" width="17.85546875" customWidth="1"/>
    <col min="1029" max="1038" width="17.5703125" customWidth="1"/>
    <col min="1282" max="1282" width="19.85546875" customWidth="1"/>
    <col min="1283" max="1284" width="17.85546875" customWidth="1"/>
    <col min="1285" max="1294" width="17.5703125" customWidth="1"/>
    <col min="1538" max="1538" width="19.85546875" customWidth="1"/>
    <col min="1539" max="1540" width="17.85546875" customWidth="1"/>
    <col min="1541" max="1550" width="17.5703125" customWidth="1"/>
    <col min="1794" max="1794" width="19.85546875" customWidth="1"/>
    <col min="1795" max="1796" width="17.85546875" customWidth="1"/>
    <col min="1797" max="1806" width="17.5703125" customWidth="1"/>
    <col min="2050" max="2050" width="19.85546875" customWidth="1"/>
    <col min="2051" max="2052" width="17.85546875" customWidth="1"/>
    <col min="2053" max="2062" width="17.5703125" customWidth="1"/>
    <col min="2306" max="2306" width="19.85546875" customWidth="1"/>
    <col min="2307" max="2308" width="17.85546875" customWidth="1"/>
    <col min="2309" max="2318" width="17.5703125" customWidth="1"/>
    <col min="2562" max="2562" width="19.85546875" customWidth="1"/>
    <col min="2563" max="2564" width="17.85546875" customWidth="1"/>
    <col min="2565" max="2574" width="17.5703125" customWidth="1"/>
    <col min="2818" max="2818" width="19.85546875" customWidth="1"/>
    <col min="2819" max="2820" width="17.85546875" customWidth="1"/>
    <col min="2821" max="2830" width="17.5703125" customWidth="1"/>
    <col min="3074" max="3074" width="19.85546875" customWidth="1"/>
    <col min="3075" max="3076" width="17.85546875" customWidth="1"/>
    <col min="3077" max="3086" width="17.5703125" customWidth="1"/>
    <col min="3330" max="3330" width="19.85546875" customWidth="1"/>
    <col min="3331" max="3332" width="17.85546875" customWidth="1"/>
    <col min="3333" max="3342" width="17.5703125" customWidth="1"/>
    <col min="3586" max="3586" width="19.85546875" customWidth="1"/>
    <col min="3587" max="3588" width="17.85546875" customWidth="1"/>
    <col min="3589" max="3598" width="17.5703125" customWidth="1"/>
    <col min="3842" max="3842" width="19.85546875" customWidth="1"/>
    <col min="3843" max="3844" width="17.85546875" customWidth="1"/>
    <col min="3845" max="3854" width="17.5703125" customWidth="1"/>
    <col min="4098" max="4098" width="19.85546875" customWidth="1"/>
    <col min="4099" max="4100" width="17.85546875" customWidth="1"/>
    <col min="4101" max="4110" width="17.5703125" customWidth="1"/>
    <col min="4354" max="4354" width="19.85546875" customWidth="1"/>
    <col min="4355" max="4356" width="17.85546875" customWidth="1"/>
    <col min="4357" max="4366" width="17.5703125" customWidth="1"/>
    <col min="4610" max="4610" width="19.85546875" customWidth="1"/>
    <col min="4611" max="4612" width="17.85546875" customWidth="1"/>
    <col min="4613" max="4622" width="17.5703125" customWidth="1"/>
    <col min="4866" max="4866" width="19.85546875" customWidth="1"/>
    <col min="4867" max="4868" width="17.85546875" customWidth="1"/>
    <col min="4869" max="4878" width="17.5703125" customWidth="1"/>
    <col min="5122" max="5122" width="19.85546875" customWidth="1"/>
    <col min="5123" max="5124" width="17.85546875" customWidth="1"/>
    <col min="5125" max="5134" width="17.5703125" customWidth="1"/>
    <col min="5378" max="5378" width="19.85546875" customWidth="1"/>
    <col min="5379" max="5380" width="17.85546875" customWidth="1"/>
    <col min="5381" max="5390" width="17.5703125" customWidth="1"/>
    <col min="5634" max="5634" width="19.85546875" customWidth="1"/>
    <col min="5635" max="5636" width="17.85546875" customWidth="1"/>
    <col min="5637" max="5646" width="17.5703125" customWidth="1"/>
    <col min="5890" max="5890" width="19.85546875" customWidth="1"/>
    <col min="5891" max="5892" width="17.85546875" customWidth="1"/>
    <col min="5893" max="5902" width="17.5703125" customWidth="1"/>
    <col min="6146" max="6146" width="19.85546875" customWidth="1"/>
    <col min="6147" max="6148" width="17.85546875" customWidth="1"/>
    <col min="6149" max="6158" width="17.5703125" customWidth="1"/>
    <col min="6402" max="6402" width="19.85546875" customWidth="1"/>
    <col min="6403" max="6404" width="17.85546875" customWidth="1"/>
    <col min="6405" max="6414" width="17.5703125" customWidth="1"/>
    <col min="6658" max="6658" width="19.85546875" customWidth="1"/>
    <col min="6659" max="6660" width="17.85546875" customWidth="1"/>
    <col min="6661" max="6670" width="17.5703125" customWidth="1"/>
    <col min="6914" max="6914" width="19.85546875" customWidth="1"/>
    <col min="6915" max="6916" width="17.85546875" customWidth="1"/>
    <col min="6917" max="6926" width="17.5703125" customWidth="1"/>
    <col min="7170" max="7170" width="19.85546875" customWidth="1"/>
    <col min="7171" max="7172" width="17.85546875" customWidth="1"/>
    <col min="7173" max="7182" width="17.5703125" customWidth="1"/>
    <col min="7426" max="7426" width="19.85546875" customWidth="1"/>
    <col min="7427" max="7428" width="17.85546875" customWidth="1"/>
    <col min="7429" max="7438" width="17.5703125" customWidth="1"/>
    <col min="7682" max="7682" width="19.85546875" customWidth="1"/>
    <col min="7683" max="7684" width="17.85546875" customWidth="1"/>
    <col min="7685" max="7694" width="17.5703125" customWidth="1"/>
    <col min="7938" max="7938" width="19.85546875" customWidth="1"/>
    <col min="7939" max="7940" width="17.85546875" customWidth="1"/>
    <col min="7941" max="7950" width="17.5703125" customWidth="1"/>
    <col min="8194" max="8194" width="19.85546875" customWidth="1"/>
    <col min="8195" max="8196" width="17.85546875" customWidth="1"/>
    <col min="8197" max="8206" width="17.5703125" customWidth="1"/>
    <col min="8450" max="8450" width="19.85546875" customWidth="1"/>
    <col min="8451" max="8452" width="17.85546875" customWidth="1"/>
    <col min="8453" max="8462" width="17.5703125" customWidth="1"/>
    <col min="8706" max="8706" width="19.85546875" customWidth="1"/>
    <col min="8707" max="8708" width="17.85546875" customWidth="1"/>
    <col min="8709" max="8718" width="17.5703125" customWidth="1"/>
    <col min="8962" max="8962" width="19.85546875" customWidth="1"/>
    <col min="8963" max="8964" width="17.85546875" customWidth="1"/>
    <col min="8965" max="8974" width="17.5703125" customWidth="1"/>
    <col min="9218" max="9218" width="19.85546875" customWidth="1"/>
    <col min="9219" max="9220" width="17.85546875" customWidth="1"/>
    <col min="9221" max="9230" width="17.5703125" customWidth="1"/>
    <col min="9474" max="9474" width="19.85546875" customWidth="1"/>
    <col min="9475" max="9476" width="17.85546875" customWidth="1"/>
    <col min="9477" max="9486" width="17.5703125" customWidth="1"/>
    <col min="9730" max="9730" width="19.85546875" customWidth="1"/>
    <col min="9731" max="9732" width="17.85546875" customWidth="1"/>
    <col min="9733" max="9742" width="17.5703125" customWidth="1"/>
    <col min="9986" max="9986" width="19.85546875" customWidth="1"/>
    <col min="9987" max="9988" width="17.85546875" customWidth="1"/>
    <col min="9989" max="9998" width="17.5703125" customWidth="1"/>
    <col min="10242" max="10242" width="19.85546875" customWidth="1"/>
    <col min="10243" max="10244" width="17.85546875" customWidth="1"/>
    <col min="10245" max="10254" width="17.5703125" customWidth="1"/>
    <col min="10498" max="10498" width="19.85546875" customWidth="1"/>
    <col min="10499" max="10500" width="17.85546875" customWidth="1"/>
    <col min="10501" max="10510" width="17.5703125" customWidth="1"/>
    <col min="10754" max="10754" width="19.85546875" customWidth="1"/>
    <col min="10755" max="10756" width="17.85546875" customWidth="1"/>
    <col min="10757" max="10766" width="17.5703125" customWidth="1"/>
    <col min="11010" max="11010" width="19.85546875" customWidth="1"/>
    <col min="11011" max="11012" width="17.85546875" customWidth="1"/>
    <col min="11013" max="11022" width="17.5703125" customWidth="1"/>
    <col min="11266" max="11266" width="19.85546875" customWidth="1"/>
    <col min="11267" max="11268" width="17.85546875" customWidth="1"/>
    <col min="11269" max="11278" width="17.5703125" customWidth="1"/>
    <col min="11522" max="11522" width="19.85546875" customWidth="1"/>
    <col min="11523" max="11524" width="17.85546875" customWidth="1"/>
    <col min="11525" max="11534" width="17.5703125" customWidth="1"/>
    <col min="11778" max="11778" width="19.85546875" customWidth="1"/>
    <col min="11779" max="11780" width="17.85546875" customWidth="1"/>
    <col min="11781" max="11790" width="17.5703125" customWidth="1"/>
    <col min="12034" max="12034" width="19.85546875" customWidth="1"/>
    <col min="12035" max="12036" width="17.85546875" customWidth="1"/>
    <col min="12037" max="12046" width="17.5703125" customWidth="1"/>
    <col min="12290" max="12290" width="19.85546875" customWidth="1"/>
    <col min="12291" max="12292" width="17.85546875" customWidth="1"/>
    <col min="12293" max="12302" width="17.5703125" customWidth="1"/>
    <col min="12546" max="12546" width="19.85546875" customWidth="1"/>
    <col min="12547" max="12548" width="17.85546875" customWidth="1"/>
    <col min="12549" max="12558" width="17.5703125" customWidth="1"/>
    <col min="12802" max="12802" width="19.85546875" customWidth="1"/>
    <col min="12803" max="12804" width="17.85546875" customWidth="1"/>
    <col min="12805" max="12814" width="17.5703125" customWidth="1"/>
    <col min="13058" max="13058" width="19.85546875" customWidth="1"/>
    <col min="13059" max="13060" width="17.85546875" customWidth="1"/>
    <col min="13061" max="13070" width="17.5703125" customWidth="1"/>
    <col min="13314" max="13314" width="19.85546875" customWidth="1"/>
    <col min="13315" max="13316" width="17.85546875" customWidth="1"/>
    <col min="13317" max="13326" width="17.5703125" customWidth="1"/>
    <col min="13570" max="13570" width="19.85546875" customWidth="1"/>
    <col min="13571" max="13572" width="17.85546875" customWidth="1"/>
    <col min="13573" max="13582" width="17.5703125" customWidth="1"/>
    <col min="13826" max="13826" width="19.85546875" customWidth="1"/>
    <col min="13827" max="13828" width="17.85546875" customWidth="1"/>
    <col min="13829" max="13838" width="17.5703125" customWidth="1"/>
    <col min="14082" max="14082" width="19.85546875" customWidth="1"/>
    <col min="14083" max="14084" width="17.85546875" customWidth="1"/>
    <col min="14085" max="14094" width="17.5703125" customWidth="1"/>
    <col min="14338" max="14338" width="19.85546875" customWidth="1"/>
    <col min="14339" max="14340" width="17.85546875" customWidth="1"/>
    <col min="14341" max="14350" width="17.5703125" customWidth="1"/>
    <col min="14594" max="14594" width="19.85546875" customWidth="1"/>
    <col min="14595" max="14596" width="17.85546875" customWidth="1"/>
    <col min="14597" max="14606" width="17.5703125" customWidth="1"/>
    <col min="14850" max="14850" width="19.85546875" customWidth="1"/>
    <col min="14851" max="14852" width="17.85546875" customWidth="1"/>
    <col min="14853" max="14862" width="17.5703125" customWidth="1"/>
    <col min="15106" max="15106" width="19.85546875" customWidth="1"/>
    <col min="15107" max="15108" width="17.85546875" customWidth="1"/>
    <col min="15109" max="15118" width="17.5703125" customWidth="1"/>
    <col min="15362" max="15362" width="19.85546875" customWidth="1"/>
    <col min="15363" max="15364" width="17.85546875" customWidth="1"/>
    <col min="15365" max="15374" width="17.5703125" customWidth="1"/>
    <col min="15618" max="15618" width="19.85546875" customWidth="1"/>
    <col min="15619" max="15620" width="17.85546875" customWidth="1"/>
    <col min="15621" max="15630" width="17.5703125" customWidth="1"/>
    <col min="15874" max="15874" width="19.85546875" customWidth="1"/>
    <col min="15875" max="15876" width="17.85546875" customWidth="1"/>
    <col min="15877" max="15886" width="17.5703125" customWidth="1"/>
    <col min="16130" max="16130" width="19.85546875" customWidth="1"/>
    <col min="16131" max="16132" width="17.85546875" customWidth="1"/>
    <col min="16133" max="16142" width="17.5703125" customWidth="1"/>
  </cols>
  <sheetData>
    <row r="1" spans="1:14" ht="17.25" customHeight="1" x14ac:dyDescent="0.25">
      <c r="A1" s="1"/>
      <c r="B1" s="1"/>
      <c r="C1" s="1"/>
      <c r="D1" s="1"/>
      <c r="F1" s="1"/>
      <c r="G1" s="1"/>
      <c r="H1" s="1"/>
      <c r="I1" s="1"/>
      <c r="J1" s="3"/>
      <c r="K1" s="3"/>
      <c r="L1" s="1"/>
      <c r="M1" s="2"/>
    </row>
    <row r="2" spans="1:14" ht="17.25" customHeight="1" x14ac:dyDescent="0.25">
      <c r="A2" s="1"/>
      <c r="B2" s="1"/>
      <c r="C2" s="1"/>
      <c r="D2" s="1"/>
      <c r="E2" s="1"/>
      <c r="G2" s="1"/>
      <c r="H2" s="1"/>
      <c r="I2" s="1"/>
      <c r="J2" s="1"/>
      <c r="K2" s="3"/>
      <c r="L2" s="3"/>
      <c r="M2" s="1"/>
      <c r="N2" s="2"/>
    </row>
    <row r="3" spans="1:14" ht="19.5" customHeight="1" x14ac:dyDescent="0.25">
      <c r="A3" s="4" t="s">
        <v>0</v>
      </c>
      <c r="B3" s="5"/>
      <c r="C3" s="270" t="str">
        <f>'Taxi 1'!C3:I3</f>
        <v>Facility Association</v>
      </c>
      <c r="D3" s="270"/>
      <c r="E3" s="270"/>
      <c r="F3" s="270"/>
      <c r="G3" s="270"/>
      <c r="H3" s="270"/>
      <c r="I3" s="270"/>
      <c r="J3" s="1"/>
      <c r="K3" s="271" t="s">
        <v>1</v>
      </c>
      <c r="L3" s="272"/>
      <c r="M3" s="273"/>
      <c r="N3" s="49"/>
    </row>
    <row r="4" spans="1:14" ht="17.25" customHeight="1" x14ac:dyDescent="0.25">
      <c r="A4" s="1"/>
      <c r="B4" s="1"/>
      <c r="C4" s="1"/>
      <c r="D4" s="1"/>
      <c r="E4" s="1"/>
      <c r="F4" s="1"/>
      <c r="G4" s="1"/>
      <c r="H4" s="1"/>
      <c r="J4" s="50"/>
      <c r="K4" s="51" t="s">
        <v>2</v>
      </c>
      <c r="L4" s="274" t="str">
        <f>'Taxi 1'!L4:M4</f>
        <v>100 days post approval</v>
      </c>
      <c r="M4" s="275"/>
    </row>
    <row r="5" spans="1:14" ht="19.5" customHeight="1" x14ac:dyDescent="0.25">
      <c r="A5" s="54" t="s">
        <v>44</v>
      </c>
      <c r="B5" s="6"/>
      <c r="C5" s="6"/>
      <c r="D5" s="7"/>
      <c r="E5" s="7"/>
      <c r="F5" s="7"/>
      <c r="G5" s="7"/>
      <c r="H5" s="1"/>
      <c r="J5" s="50"/>
      <c r="K5" s="52" t="s">
        <v>3</v>
      </c>
      <c r="L5" s="274" t="str">
        <f>'Taxi 1'!L5:M5</f>
        <v>100 days post approval</v>
      </c>
      <c r="M5" s="275"/>
    </row>
    <row r="6" spans="1:14" ht="17.25" customHeight="1" x14ac:dyDescent="0.25">
      <c r="A6" s="6"/>
      <c r="B6" s="7"/>
      <c r="C6" s="7"/>
      <c r="D6" s="7"/>
      <c r="E6" s="32"/>
      <c r="F6" s="7"/>
      <c r="G6" s="7"/>
      <c r="H6" s="1"/>
      <c r="J6" s="34"/>
      <c r="K6" s="34"/>
      <c r="L6" s="34"/>
    </row>
    <row r="7" spans="1:14" ht="17.25" customHeight="1" x14ac:dyDescent="0.25">
      <c r="A7" s="55" t="s">
        <v>45</v>
      </c>
      <c r="B7" s="8"/>
      <c r="C7" s="8"/>
      <c r="D7" s="8"/>
      <c r="E7" s="61" t="s">
        <v>53</v>
      </c>
      <c r="F7" s="62"/>
      <c r="G7" s="63"/>
      <c r="H7" s="7"/>
      <c r="K7" s="35" t="s">
        <v>4</v>
      </c>
      <c r="L7" s="36"/>
      <c r="M7" s="37"/>
    </row>
    <row r="8" spans="1:14" ht="17.25" customHeight="1" x14ac:dyDescent="0.25">
      <c r="A8" s="56" t="s">
        <v>46</v>
      </c>
      <c r="B8" s="1"/>
      <c r="C8" s="1"/>
      <c r="D8" s="1"/>
      <c r="E8" s="64" t="s">
        <v>52</v>
      </c>
      <c r="F8" s="65"/>
      <c r="G8" s="66"/>
      <c r="H8" s="7"/>
      <c r="K8" s="38" t="s">
        <v>5</v>
      </c>
      <c r="L8" s="39"/>
      <c r="M8" s="40"/>
    </row>
    <row r="9" spans="1:14" ht="17.25" customHeight="1" x14ac:dyDescent="0.25">
      <c r="A9" s="56" t="s">
        <v>27</v>
      </c>
      <c r="B9" s="10"/>
      <c r="C9" s="10"/>
      <c r="D9" s="9"/>
      <c r="E9" s="64" t="s">
        <v>54</v>
      </c>
      <c r="F9" s="65"/>
      <c r="G9" s="66"/>
      <c r="H9" s="7"/>
      <c r="K9" s="38" t="s">
        <v>6</v>
      </c>
      <c r="L9" s="39"/>
      <c r="M9" s="40"/>
    </row>
    <row r="10" spans="1:14" ht="17.25" customHeight="1" x14ac:dyDescent="0.25">
      <c r="A10" s="57" t="s">
        <v>38</v>
      </c>
      <c r="B10" s="10"/>
      <c r="C10" s="8"/>
      <c r="D10" s="7"/>
      <c r="E10" s="64" t="s">
        <v>48</v>
      </c>
      <c r="F10" s="65"/>
      <c r="G10" s="66"/>
      <c r="H10" s="7"/>
      <c r="K10" s="38" t="s">
        <v>56</v>
      </c>
      <c r="L10" s="39"/>
      <c r="M10" s="40"/>
    </row>
    <row r="11" spans="1:14" ht="17.25" customHeight="1" x14ac:dyDescent="0.25">
      <c r="A11" s="58" t="s">
        <v>29</v>
      </c>
      <c r="B11" s="7"/>
      <c r="C11" s="10"/>
      <c r="D11" s="9"/>
      <c r="E11" s="67" t="s">
        <v>55</v>
      </c>
      <c r="F11" s="68"/>
      <c r="G11" s="69"/>
      <c r="H11" s="7"/>
      <c r="K11" s="71" t="s">
        <v>7</v>
      </c>
      <c r="L11" s="70"/>
      <c r="M11" s="72"/>
    </row>
    <row r="12" spans="1:14" ht="17.25" customHeight="1" x14ac:dyDescent="0.25">
      <c r="A12" s="57" t="s">
        <v>47</v>
      </c>
      <c r="B12" s="7"/>
      <c r="C12" s="10"/>
      <c r="D12" s="10"/>
      <c r="E12" s="10"/>
      <c r="F12" s="9"/>
      <c r="G12" s="1"/>
      <c r="H12" s="1"/>
      <c r="K12" s="41" t="s">
        <v>57</v>
      </c>
      <c r="L12" s="73"/>
      <c r="M12" s="74"/>
    </row>
    <row r="13" spans="1:14" ht="17.25" customHeight="1" x14ac:dyDescent="0.25">
      <c r="A13" s="53" t="s">
        <v>48</v>
      </c>
      <c r="B13" s="1"/>
      <c r="C13" s="9"/>
      <c r="D13" s="9"/>
      <c r="E13" s="10"/>
      <c r="F13" s="9"/>
      <c r="G13" s="1"/>
      <c r="H13" s="1"/>
      <c r="I13" s="1"/>
      <c r="J13" s="1"/>
      <c r="K13" s="1"/>
      <c r="L13" s="10"/>
      <c r="M13" s="1"/>
      <c r="N13" s="1"/>
    </row>
    <row r="14" spans="1:14" ht="17.25" customHeight="1" x14ac:dyDescent="0.25">
      <c r="A14" s="59" t="s">
        <v>49</v>
      </c>
      <c r="B14" s="1"/>
      <c r="C14" s="9"/>
      <c r="D14" s="9"/>
      <c r="E14" s="1"/>
      <c r="F14" s="9"/>
      <c r="G14" s="33"/>
      <c r="H14" s="32"/>
      <c r="I14" s="1"/>
      <c r="J14" s="1"/>
      <c r="K14" s="1"/>
      <c r="L14" s="1"/>
      <c r="M14" s="1"/>
      <c r="N14" s="1"/>
    </row>
    <row r="15" spans="1:14" ht="17.25" customHeight="1" x14ac:dyDescent="0.25">
      <c r="A15" s="60" t="s">
        <v>50</v>
      </c>
      <c r="B15" s="1"/>
      <c r="C15" s="1"/>
      <c r="D15" s="1"/>
      <c r="E15" s="9"/>
      <c r="F15" s="9"/>
      <c r="G15" s="7"/>
      <c r="H15" s="7"/>
      <c r="I15" s="1"/>
      <c r="J15" s="1"/>
      <c r="K15" s="1"/>
      <c r="L15" s="1"/>
      <c r="M15" s="1"/>
      <c r="N15" s="1"/>
    </row>
    <row r="16" spans="1:14" ht="17.25" customHeight="1" x14ac:dyDescent="0.25">
      <c r="A16" s="58" t="s">
        <v>51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</row>
    <row r="17" spans="1:20" ht="17.25" customHeight="1" thickBot="1" x14ac:dyDescent="0.3">
      <c r="A17" s="8"/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</row>
    <row r="18" spans="1:20" ht="57.75" customHeight="1" thickBot="1" x14ac:dyDescent="0.3">
      <c r="A18" s="268" t="s">
        <v>30</v>
      </c>
      <c r="B18" s="269"/>
      <c r="C18" s="11" t="s">
        <v>8</v>
      </c>
      <c r="D18" s="11" t="s">
        <v>9</v>
      </c>
      <c r="E18" s="11" t="s">
        <v>31</v>
      </c>
      <c r="F18" s="11" t="s">
        <v>10</v>
      </c>
      <c r="G18" s="12" t="s">
        <v>11</v>
      </c>
      <c r="H18" s="11" t="s">
        <v>12</v>
      </c>
      <c r="I18" s="11" t="s">
        <v>13</v>
      </c>
      <c r="J18" s="11" t="s">
        <v>14</v>
      </c>
      <c r="K18" s="11" t="s">
        <v>15</v>
      </c>
      <c r="L18" s="13" t="s">
        <v>16</v>
      </c>
      <c r="M18" s="14" t="s">
        <v>17</v>
      </c>
      <c r="N18" s="9"/>
      <c r="O18" t="s">
        <v>166</v>
      </c>
      <c r="P18" t="s">
        <v>167</v>
      </c>
      <c r="Q18" s="247" t="s">
        <v>146</v>
      </c>
      <c r="S18" s="247" t="s">
        <v>106</v>
      </c>
      <c r="T18" s="247" t="s">
        <v>104</v>
      </c>
    </row>
    <row r="19" spans="1:20" ht="17.25" customHeight="1" x14ac:dyDescent="0.25">
      <c r="A19" s="42" t="s">
        <v>32</v>
      </c>
      <c r="B19" s="15" t="s">
        <v>18</v>
      </c>
      <c r="C19" s="43">
        <f>ROUND(ROUND(SUM(O19,P19)*(1+$C$38+$C$39),2)*(1-$C$40),0)</f>
        <v>4783</v>
      </c>
      <c r="D19" s="43">
        <f>ROUND(ROUND(ROUND(ROUND(INDEX(Curr_BR,MATCH($Q19&amp;$R19,Curr_BR_ID,0), $D$46)*INDEX(Curr_DR,MATCH($S19,Curr_DR_ID,0),$D$46),2)*INDEX(Curr_Limit,MATCH($C$37,Curr_Limit_ID,0),$D$46),0)*(1+$C$38+$C$39),2)*(1-$C$40),0)</f>
        <v>83</v>
      </c>
      <c r="E19" s="43">
        <f>ROUND(ROUND(ROUND(ROUND(INDEX(Curr_BR,MATCH($Q19&amp;$R19,Curr_BR_ID,0), $G$46)*INDEX(Curr_DR,MATCH($S19,Curr_DR_ID,0),$G$46),0)*INDEX(Curr_RG,MATCH($F$40,Curr_RG_ID,0),$G$46),0)*(1+$C$38+$C$39),2)*(1-$C$40),0)</f>
        <v>1163</v>
      </c>
      <c r="F19" s="43">
        <f>ROUND(ROUND(INDEX(Curr_BR,MATCH($Q19&amp;$R19,Curr_BR_ID,0), $H$46),0)*(1-$C$40),0)</f>
        <v>269</v>
      </c>
      <c r="G19" s="16">
        <f t="shared" ref="G19:G30" si="0">SUM(C19:F19)</f>
        <v>6298</v>
      </c>
      <c r="H19" s="43">
        <f>ROUND(ROUND(INDEX(Curr_BR,MATCH($Q19&amp;$R19,Curr_BR_ID,0), $J$46),0)*(1-$C$40),0)</f>
        <v>627</v>
      </c>
      <c r="I19" s="43"/>
      <c r="J19" s="43">
        <f>ROUND(ROUND(ROUND('PPV 2.1'!J19*INDEX(Curr_Multiplier,MATCH($Q19&amp;$R19,Curr_Multiplier_ID,0), $L$46),0)*(1+$C$38+$C$39),2)*(1-$C$40),0)</f>
        <v>892</v>
      </c>
      <c r="K19" s="43">
        <f>ROUND(ROUND('PPV 2.2'!K19*INDEX(Curr_Multiplier,MATCH($Q19&amp;$R19,Curr_Multiplier_ID,0), $M$46),0)*(1-$C$40),0)</f>
        <v>501</v>
      </c>
      <c r="L19" s="16">
        <f t="shared" ref="L19:L30" si="1">SUM(H19:K19)</f>
        <v>2020</v>
      </c>
      <c r="M19" s="17">
        <f t="shared" ref="M19:M30" si="2">SUM(G19,L19)</f>
        <v>8318</v>
      </c>
      <c r="N19" s="9"/>
      <c r="O19">
        <f>ROUND(ROUND(INDEX(Curr_BR,MATCH($Q19&amp;$R19,Curr_BR_ID,0), $C$46)*INDEX(Curr_DR,MATCH($S19,Curr_DR_ID,0),$C$46),2)*INDEX(Curr_Limit,MATCH($C$37,Curr_Limit_ID,0),$C$46),0)</f>
        <v>3113</v>
      </c>
      <c r="P19">
        <f>ROUND(ROUND(INDEX(Curr_BR,MATCH($Q19&amp;$R19,Curr_BR_ID,0), $E$46)*INDEX(Curr_DR,MATCH($S19,Curr_DR_ID,0),$E$46),2)*INDEX(Curr_Limit,MATCH($C$37,Curr_Limit_ID,0),$E$46),0)</f>
        <v>1670</v>
      </c>
      <c r="Q19" s="247">
        <v>1</v>
      </c>
      <c r="R19" s="247" t="s">
        <v>75</v>
      </c>
      <c r="S19" t="str">
        <f>$C$36&amp;R19</f>
        <v>3U</v>
      </c>
      <c r="T19" t="str">
        <f>TEXT($C$35,"0#")&amp;R19</f>
        <v>7A, 7C, 7NU</v>
      </c>
    </row>
    <row r="20" spans="1:20" ht="17.25" customHeight="1" x14ac:dyDescent="0.25">
      <c r="A20" s="18"/>
      <c r="B20" s="19" t="s">
        <v>19</v>
      </c>
      <c r="C20" s="44">
        <f>ROUND(ROUND(SUM(O20,P20)*(1+$J$38+$J$39),2)*(1-$J$40),0)</f>
        <v>5290</v>
      </c>
      <c r="D20" s="44">
        <f>ROUND(ROUND(ROUND(ROUND(INDEX(Prop_BR,MATCH($Q20&amp;$R20,Prop_BR_ID,0), $D$46)*INDEX(Prop_DR,MATCH($S20,Prop_DR_ID,0),$D$46),2)*INDEX(Prop_Limit,MATCH($J$37,Prop_Limit_ID,0),$D$46),0)*(1+$J$38+$J$39),2)*(1-$J$40),0)</f>
        <v>92</v>
      </c>
      <c r="E20" s="44">
        <f>ROUND(ROUND(ROUND(ROUND(INDEX(Prop_BR,MATCH($Q20&amp;$R20,Prop_BR_ID,0), $G$46)*INDEX(Prop_DR,MATCH($S20,Prop_DR_ID,0),$G$46),0)*INDEX(Prop_RG,MATCH($M$40,Prop_RG_ID,0),$G$46),0)*(1+$J$38+$J$39),2)*(1-$J$40),0)</f>
        <v>1286</v>
      </c>
      <c r="F20" s="44">
        <f>ROUND(ROUND(INDEX(Prop_BR,MATCH($Q20&amp;$R20,Prop_BR_ID,0), $H$46),0)*(1-$J$40),0)</f>
        <v>302</v>
      </c>
      <c r="G20" s="20">
        <f t="shared" si="0"/>
        <v>6970</v>
      </c>
      <c r="H20" s="44">
        <f>ROUND(ROUND(INDEX(Prop_BR,MATCH($Q20&amp;$R20,Prop_BR_ID,0), $J$46),0)*(1-$J$40),0)</f>
        <v>683</v>
      </c>
      <c r="I20" s="44"/>
      <c r="J20" s="44">
        <f>ROUND(ROUND(ROUND('PPV 2.1'!J20*INDEX(Prop_Multiplier,MATCH($Q20&amp;$R20,Prop_Multiplier_ID,0), $L$46),0)*(1+$J$38+$J$39),2)*(1-$J$40),0)</f>
        <v>959</v>
      </c>
      <c r="K20" s="44">
        <f>ROUND(ROUND('PPV 2.2'!K20*INDEX(Prop_Multiplier,MATCH($Q20&amp;$R20,Prop_Multiplier_ID,0), $M$46),0)*(1-$J$40),0)</f>
        <v>592</v>
      </c>
      <c r="L20" s="20">
        <f t="shared" si="1"/>
        <v>2234</v>
      </c>
      <c r="M20" s="21">
        <f t="shared" si="2"/>
        <v>9204</v>
      </c>
      <c r="N20" s="9"/>
      <c r="O20">
        <f>ROUND(ROUND(INDEX(Prop_BR,MATCH($Q20&amp;$R20,Prop_BR_ID,0), $C$46)*INDEX(Prop_DR,MATCH($S20,Prop_DR_ID,0),$C$46),2)*INDEX(Prop_Limit,MATCH($J$37,Prop_Limit_ID,0),$C$46),0)</f>
        <v>3443</v>
      </c>
      <c r="P20">
        <f>ROUND(ROUND(INDEX(Prop_BR,MATCH($Q20&amp;$R20,Prop_BR_ID,0), $E$46)*INDEX(Prop_DR,MATCH($S20,Prop_DR_ID,0),$E$46),2)*INDEX(Prop_Limit,MATCH($J$37,Prop_Limit_ID,0),$E$46),0)</f>
        <v>1847</v>
      </c>
      <c r="Q20" s="247">
        <v>1</v>
      </c>
      <c r="R20" s="247" t="s">
        <v>75</v>
      </c>
      <c r="S20" t="str">
        <f>$C$36&amp;R20</f>
        <v>3U</v>
      </c>
      <c r="T20" t="str">
        <f>TEXT($C$35,"0#")&amp;R20</f>
        <v>7A, 7C, 7NU</v>
      </c>
    </row>
    <row r="21" spans="1:20" ht="17.25" customHeight="1" thickBot="1" x14ac:dyDescent="0.3">
      <c r="A21" s="22" t="s">
        <v>20</v>
      </c>
      <c r="B21" s="23"/>
      <c r="C21" s="45">
        <f t="shared" ref="C21" si="3">IF(C19&lt;&gt;0,C20/C19-1,"")</f>
        <v>0.10600041814760619</v>
      </c>
      <c r="D21" s="45">
        <f t="shared" ref="D21:K21" si="4">IF(D19&lt;&gt;0,D20/D19-1,"")</f>
        <v>0.10843373493975905</v>
      </c>
      <c r="E21" s="45">
        <f t="shared" si="4"/>
        <v>0.10576096302665516</v>
      </c>
      <c r="F21" s="45">
        <f t="shared" si="4"/>
        <v>0.12267657992565062</v>
      </c>
      <c r="G21" s="24">
        <f t="shared" si="0"/>
        <v>0.44287169603967103</v>
      </c>
      <c r="H21" s="45">
        <f t="shared" si="4"/>
        <v>8.9314194577352568E-2</v>
      </c>
      <c r="I21" s="45" t="str">
        <f t="shared" si="4"/>
        <v/>
      </c>
      <c r="J21" s="45">
        <f t="shared" si="4"/>
        <v>7.5112107623318325E-2</v>
      </c>
      <c r="K21" s="45">
        <f t="shared" si="4"/>
        <v>0.1816367265469061</v>
      </c>
      <c r="L21" s="24">
        <f t="shared" si="1"/>
        <v>0.346063028747577</v>
      </c>
      <c r="M21" s="25">
        <f t="shared" si="2"/>
        <v>0.78893472478724802</v>
      </c>
      <c r="N21" s="9"/>
      <c r="Q21" s="247"/>
      <c r="R21" s="247"/>
    </row>
    <row r="22" spans="1:20" ht="17.25" customHeight="1" x14ac:dyDescent="0.25">
      <c r="A22" s="42" t="s">
        <v>33</v>
      </c>
      <c r="B22" s="15" t="s">
        <v>18</v>
      </c>
      <c r="C22" s="43">
        <f>ROUND(ROUND(SUM(O22,P22)*(1+$C$38+$C$39),2)*(1-$C$40),0)</f>
        <v>2943</v>
      </c>
      <c r="D22" s="43">
        <f>ROUND(ROUND(ROUND(ROUND(INDEX(Curr_BR,MATCH($Q22&amp;$R22,Curr_BR_ID,0), $D$46)*INDEX(Curr_DR,MATCH($S22,Curr_DR_ID,0),$D$46),2)*INDEX(Curr_Limit,MATCH($C$37,Curr_Limit_ID,0),$D$46),0)*(1+$C$38+$C$39),2)*(1-$C$40),0)</f>
        <v>51</v>
      </c>
      <c r="E22" s="43">
        <f>ROUND(ROUND(ROUND(ROUND(INDEX(Curr_BR,MATCH($Q22&amp;$R22,Curr_BR_ID,0), $G$46)*INDEX(Curr_DR,MATCH($S22,Curr_DR_ID,0),$G$46),0)*INDEX(Curr_RG,MATCH($F$40,Curr_RG_ID,0),$G$46),0)*(1+$C$38+$C$39),2)*(1-$C$40),0)</f>
        <v>720</v>
      </c>
      <c r="F22" s="43">
        <f>ROUND(ROUND(INDEX(Curr_BR,MATCH($Q22&amp;$R22,Curr_BR_ID,0), $H$46),0)*(1-$C$40),0)</f>
        <v>269</v>
      </c>
      <c r="G22" s="16">
        <f t="shared" si="0"/>
        <v>3983</v>
      </c>
      <c r="H22" s="43">
        <f>ROUND(ROUND(INDEX(Curr_BR,MATCH($Q22&amp;$R22,Curr_BR_ID,0), $J$46),0)*(1-$C$40),0)</f>
        <v>444</v>
      </c>
      <c r="I22" s="43"/>
      <c r="J22" s="43">
        <f>ROUND(ROUND(ROUND('PPV 2.1'!J22*INDEX(Curr_Multiplier,MATCH($Q22&amp;$R22,Curr_Multiplier_ID,0), $L$46),0)*(1+$C$38+$C$39),2)*(1-$C$40),0)</f>
        <v>726</v>
      </c>
      <c r="K22" s="43">
        <f>ROUND(ROUND('PPV 2.2'!K22*INDEX(Curr_Multiplier,MATCH($Q22&amp;$R22,Curr_Multiplier_ID,0), $M$46),0)*(1-$C$40),0)</f>
        <v>318</v>
      </c>
      <c r="L22" s="16">
        <f t="shared" si="1"/>
        <v>1488</v>
      </c>
      <c r="M22" s="17">
        <f t="shared" si="2"/>
        <v>5471</v>
      </c>
      <c r="N22" s="9"/>
      <c r="O22">
        <f>ROUND(ROUND(INDEX(Curr_BR,MATCH($Q22&amp;$R22,Curr_BR_ID,0), $C$46)*INDEX(Curr_DR,MATCH($S22,Curr_DR_ID,0),$C$46),2)*INDEX(Curr_Limit,MATCH($C$37,Curr_Limit_ID,0),$C$46),0)</f>
        <v>1915</v>
      </c>
      <c r="P22">
        <f>ROUND(ROUND(INDEX(Curr_BR,MATCH($Q22&amp;$R22,Curr_BR_ID,0), $E$46)*INDEX(Curr_DR,MATCH($S22,Curr_DR_ID,0),$E$46),2)*INDEX(Curr_Limit,MATCH($C$37,Curr_Limit_ID,0),$E$46),0)</f>
        <v>1028</v>
      </c>
      <c r="Q22" s="247">
        <v>2</v>
      </c>
      <c r="R22" s="247" t="s">
        <v>76</v>
      </c>
      <c r="S22" t="str">
        <f t="shared" ref="S22:S23" si="5">$C$36&amp;R22</f>
        <v>3R</v>
      </c>
      <c r="T22" t="str">
        <f>TEXT($C$35,"0#")&amp;R22</f>
        <v>7A, 7C, 7NR</v>
      </c>
    </row>
    <row r="23" spans="1:20" ht="17.25" customHeight="1" x14ac:dyDescent="0.25">
      <c r="A23" s="18"/>
      <c r="B23" s="19" t="s">
        <v>19</v>
      </c>
      <c r="C23" s="44">
        <f>ROUND(ROUND(SUM(O23,P23)*(1+$J$38+$J$39),2)*(1-$J$40),0)</f>
        <v>3256</v>
      </c>
      <c r="D23" s="44">
        <f>ROUND(ROUND(ROUND(ROUND(INDEX(Prop_BR,MATCH($Q23&amp;$R23,Prop_BR_ID,0), $D$46)*INDEX(Prop_DR,MATCH($S23,Prop_DR_ID,0),$D$46),2)*INDEX(Prop_Limit,MATCH($J$37,Prop_Limit_ID,0),$D$46),0)*(1+$J$38+$J$39),2)*(1-$J$40),0)</f>
        <v>56</v>
      </c>
      <c r="E23" s="44">
        <f>ROUND(ROUND(ROUND(ROUND(INDEX(Prop_BR,MATCH($Q23&amp;$R23,Prop_BR_ID,0), $G$46)*INDEX(Prop_DR,MATCH($S23,Prop_DR_ID,0),$G$46),0)*INDEX(Prop_RG,MATCH($M$40,Prop_RG_ID,0),$G$46),0)*(1+$J$38+$J$39),2)*(1-$J$40),0)</f>
        <v>797</v>
      </c>
      <c r="F23" s="44">
        <f>ROUND(ROUND(INDEX(Prop_BR,MATCH($Q23&amp;$R23,Prop_BR_ID,0), $H$46),0)*(1-$J$40),0)</f>
        <v>302</v>
      </c>
      <c r="G23" s="20">
        <f t="shared" si="0"/>
        <v>4411</v>
      </c>
      <c r="H23" s="44">
        <f>ROUND(ROUND(INDEX(Prop_BR,MATCH($Q23&amp;$R23,Prop_BR_ID,0), $J$46),0)*(1-$J$40),0)</f>
        <v>484</v>
      </c>
      <c r="I23" s="44"/>
      <c r="J23" s="44">
        <f>ROUND(ROUND(ROUND('PPV 2.1'!J23*INDEX(Prop_Multiplier,MATCH($Q23&amp;$R23,Prop_Multiplier_ID,0), $L$46),0)*(1+$J$38+$J$39),2)*(1-$J$40),0)</f>
        <v>782</v>
      </c>
      <c r="K23" s="44">
        <f>ROUND(ROUND('PPV 2.2'!K23*INDEX(Prop_Multiplier,MATCH($Q23&amp;$R23,Prop_Multiplier_ID,0), $M$46),0)*(1-$J$40),0)</f>
        <v>376</v>
      </c>
      <c r="L23" s="20">
        <f t="shared" si="1"/>
        <v>1642</v>
      </c>
      <c r="M23" s="21">
        <f t="shared" si="2"/>
        <v>6053</v>
      </c>
      <c r="N23" s="9"/>
      <c r="O23">
        <f>ROUND(ROUND(INDEX(Prop_BR,MATCH($Q23&amp;$R23,Prop_BR_ID,0), $C$46)*INDEX(Prop_DR,MATCH($S23,Prop_DR_ID,0),$C$46),2)*INDEX(Prop_Limit,MATCH($J$37,Prop_Limit_ID,0),$C$46),0)</f>
        <v>2119</v>
      </c>
      <c r="P23">
        <f>ROUND(ROUND(INDEX(Prop_BR,MATCH($Q23&amp;$R23,Prop_BR_ID,0), $E$46)*INDEX(Prop_DR,MATCH($S23,Prop_DR_ID,0),$E$46),2)*INDEX(Prop_Limit,MATCH($J$37,Prop_Limit_ID,0),$E$46),0)</f>
        <v>1137</v>
      </c>
      <c r="Q23" s="247">
        <v>2</v>
      </c>
      <c r="R23" s="247" t="s">
        <v>76</v>
      </c>
      <c r="S23" t="str">
        <f t="shared" si="5"/>
        <v>3R</v>
      </c>
      <c r="T23" t="str">
        <f>TEXT($C$35,"0#")&amp;R23</f>
        <v>7A, 7C, 7NR</v>
      </c>
    </row>
    <row r="24" spans="1:20" ht="17.25" customHeight="1" thickBot="1" x14ac:dyDescent="0.3">
      <c r="A24" s="22" t="s">
        <v>20</v>
      </c>
      <c r="B24" s="23"/>
      <c r="C24" s="45">
        <f t="shared" ref="C24" si="6">IF(C22&lt;&gt;0,C23/C22-1,"")</f>
        <v>0.10635406048250085</v>
      </c>
      <c r="D24" s="45">
        <f t="shared" ref="D24:F24" si="7">IF(D22&lt;&gt;0,D23/D22-1,"")</f>
        <v>9.8039215686274606E-2</v>
      </c>
      <c r="E24" s="45">
        <f t="shared" si="7"/>
        <v>0.10694444444444451</v>
      </c>
      <c r="F24" s="45">
        <f t="shared" si="7"/>
        <v>0.12267657992565062</v>
      </c>
      <c r="G24" s="24">
        <f t="shared" si="0"/>
        <v>0.43401430053887058</v>
      </c>
      <c r="H24" s="45">
        <f t="shared" ref="H24:K24" si="8">IF(H22&lt;&gt;0,H23/H22-1,"")</f>
        <v>9.0090090090090058E-2</v>
      </c>
      <c r="I24" s="45" t="str">
        <f t="shared" si="8"/>
        <v/>
      </c>
      <c r="J24" s="45">
        <f t="shared" si="8"/>
        <v>7.7134986225895208E-2</v>
      </c>
      <c r="K24" s="45">
        <f t="shared" si="8"/>
        <v>0.1823899371069182</v>
      </c>
      <c r="L24" s="24">
        <f t="shared" si="1"/>
        <v>0.34961501342290346</v>
      </c>
      <c r="M24" s="25">
        <f t="shared" si="2"/>
        <v>0.78362931396177404</v>
      </c>
      <c r="N24" s="9"/>
      <c r="Q24" s="247"/>
      <c r="R24" s="247"/>
    </row>
    <row r="25" spans="1:20" ht="17.25" customHeight="1" x14ac:dyDescent="0.25">
      <c r="A25" s="42" t="s">
        <v>34</v>
      </c>
      <c r="B25" s="15" t="s">
        <v>18</v>
      </c>
      <c r="C25" s="43">
        <f>ROUND(ROUND(SUM(O25,P25)*(1+$C$38+$C$39),2)*(1-$C$40),0)</f>
        <v>3384</v>
      </c>
      <c r="D25" s="43">
        <f>ROUND(ROUND(ROUND(ROUND(INDEX(Curr_BR,MATCH($Q25&amp;$R25,Curr_BR_ID,0), $D$46)*INDEX(Curr_DR,MATCH($S25,Curr_DR_ID,0),$D$46),2)*INDEX(Curr_Limit,MATCH($C$37,Curr_Limit_ID,0),$D$46),0)*(1+$C$38+$C$39),2)*(1-$C$40),0)</f>
        <v>59</v>
      </c>
      <c r="E25" s="43">
        <f>ROUND(ROUND(ROUND(ROUND(INDEX(Curr_BR,MATCH($Q25&amp;$R25,Curr_BR_ID,0), $G$46)*INDEX(Curr_DR,MATCH($S25,Curr_DR_ID,0),$G$46),0)*INDEX(Curr_RG,MATCH($F$40,Curr_RG_ID,0),$G$46),0)*(1+$C$38+$C$39),2)*(1-$C$40),0)</f>
        <v>823</v>
      </c>
      <c r="F25" s="43">
        <f>ROUND(ROUND(INDEX(Curr_BR,MATCH($Q25&amp;$R25,Curr_BR_ID,0), $H$46),0)*(1-$C$40),0)</f>
        <v>269</v>
      </c>
      <c r="G25" s="16">
        <f t="shared" si="0"/>
        <v>4535</v>
      </c>
      <c r="H25" s="43">
        <f>ROUND(ROUND(INDEX(Curr_BR,MATCH($Q25&amp;$R25,Curr_BR_ID,0), $J$46),0)*(1-$C$40),0)</f>
        <v>460</v>
      </c>
      <c r="I25" s="43"/>
      <c r="J25" s="43">
        <f>ROUND(ROUND(ROUND('PPV 2.1'!J25*INDEX(Curr_Multiplier,MATCH($Q25&amp;$R25,Curr_Multiplier_ID,0), $L$46),0)*(1+$C$38+$C$39),2)*(1-$C$40),0)</f>
        <v>812</v>
      </c>
      <c r="K25" s="43">
        <f>ROUND(ROUND('PPV 2.2'!K25*INDEX(Curr_Multiplier,MATCH($Q25&amp;$R25,Curr_Multiplier_ID,0), $M$46),0)*(1-$C$40),0)</f>
        <v>393</v>
      </c>
      <c r="L25" s="16">
        <f t="shared" si="1"/>
        <v>1665</v>
      </c>
      <c r="M25" s="17">
        <f t="shared" si="2"/>
        <v>6200</v>
      </c>
      <c r="N25" s="9"/>
      <c r="O25">
        <f>ROUND(ROUND(INDEX(Curr_BR,MATCH($Q25&amp;$R25,Curr_BR_ID,0), $C$46)*INDEX(Curr_DR,MATCH($S25,Curr_DR_ID,0),$C$46),2)*INDEX(Curr_Limit,MATCH($C$37,Curr_Limit_ID,0),$C$46),0)</f>
        <v>2202</v>
      </c>
      <c r="P25">
        <f>ROUND(ROUND(INDEX(Curr_BR,MATCH($Q25&amp;$R25,Curr_BR_ID,0), $E$46)*INDEX(Curr_DR,MATCH($S25,Curr_DR_ID,0),$E$46),2)*INDEX(Curr_Limit,MATCH($C$37,Curr_Limit_ID,0),$E$46),0)</f>
        <v>1182</v>
      </c>
      <c r="Q25" s="247">
        <v>3</v>
      </c>
      <c r="R25" s="247" t="s">
        <v>76</v>
      </c>
      <c r="S25" t="str">
        <f t="shared" ref="S25:S26" si="9">$C$36&amp;R25</f>
        <v>3R</v>
      </c>
      <c r="T25" t="str">
        <f>TEXT($C$35,"0#")&amp;R25</f>
        <v>7A, 7C, 7NR</v>
      </c>
    </row>
    <row r="26" spans="1:20" ht="17.25" customHeight="1" x14ac:dyDescent="0.25">
      <c r="A26" s="18"/>
      <c r="B26" s="19" t="s">
        <v>19</v>
      </c>
      <c r="C26" s="44">
        <f>ROUND(ROUND(SUM(O26,P26)*(1+$J$38+$J$39),2)*(1-$J$40),0)</f>
        <v>3743</v>
      </c>
      <c r="D26" s="44">
        <f>ROUND(ROUND(ROUND(ROUND(INDEX(Prop_BR,MATCH($Q26&amp;$R26,Prop_BR_ID,0), $D$46)*INDEX(Prop_DR,MATCH($S26,Prop_DR_ID,0),$D$46),2)*INDEX(Prop_Limit,MATCH($J$37,Prop_Limit_ID,0),$D$46),0)*(1+$J$38+$J$39),2)*(1-$J$40),0)</f>
        <v>65</v>
      </c>
      <c r="E26" s="44">
        <f>ROUND(ROUND(ROUND(ROUND(INDEX(Prop_BR,MATCH($Q26&amp;$R26,Prop_BR_ID,0), $G$46)*INDEX(Prop_DR,MATCH($S26,Prop_DR_ID,0),$G$46),0)*INDEX(Prop_RG,MATCH($M$40,Prop_RG_ID,0),$G$46),0)*(1+$J$38+$J$39),2)*(1-$J$40),0)</f>
        <v>911</v>
      </c>
      <c r="F26" s="44">
        <f>ROUND(ROUND(INDEX(Prop_BR,MATCH($Q26&amp;$R26,Prop_BR_ID,0), $H$46),0)*(1-$J$40),0)</f>
        <v>302</v>
      </c>
      <c r="G26" s="20">
        <f t="shared" si="0"/>
        <v>5021</v>
      </c>
      <c r="H26" s="44">
        <f>ROUND(ROUND(INDEX(Prop_BR,MATCH($Q26&amp;$R26,Prop_BR_ID,0), $J$46),0)*(1-$J$40),0)</f>
        <v>501</v>
      </c>
      <c r="I26" s="44"/>
      <c r="J26" s="44">
        <f>ROUND(ROUND(ROUND('PPV 2.1'!J26*INDEX(Prop_Multiplier,MATCH($Q26&amp;$R26,Prop_Multiplier_ID,0), $L$46),0)*(1+$J$38+$J$39),2)*(1-$J$40),0)</f>
        <v>874</v>
      </c>
      <c r="K26" s="44">
        <f>ROUND(ROUND('PPV 2.2'!K26*INDEX(Prop_Multiplier,MATCH($Q26&amp;$R26,Prop_Multiplier_ID,0), $M$46),0)*(1-$J$40),0)</f>
        <v>464</v>
      </c>
      <c r="L26" s="20">
        <f t="shared" si="1"/>
        <v>1839</v>
      </c>
      <c r="M26" s="21">
        <f t="shared" si="2"/>
        <v>6860</v>
      </c>
      <c r="N26" s="9"/>
      <c r="O26">
        <f>ROUND(ROUND(INDEX(Prop_BR,MATCH($Q26&amp;$R26,Prop_BR_ID,0), $C$46)*INDEX(Prop_DR,MATCH($S26,Prop_DR_ID,0),$C$46),2)*INDEX(Prop_Limit,MATCH($J$37,Prop_Limit_ID,0),$C$46),0)</f>
        <v>2436</v>
      </c>
      <c r="P26">
        <f>ROUND(ROUND(INDEX(Prop_BR,MATCH($Q26&amp;$R26,Prop_BR_ID,0), $E$46)*INDEX(Prop_DR,MATCH($S26,Prop_DR_ID,0),$E$46),2)*INDEX(Prop_Limit,MATCH($J$37,Prop_Limit_ID,0),$E$46),0)</f>
        <v>1307</v>
      </c>
      <c r="Q26" s="247">
        <v>3</v>
      </c>
      <c r="R26" s="247" t="s">
        <v>76</v>
      </c>
      <c r="S26" t="str">
        <f t="shared" si="9"/>
        <v>3R</v>
      </c>
      <c r="T26" t="str">
        <f>TEXT($C$35,"0#")&amp;R26</f>
        <v>7A, 7C, 7NR</v>
      </c>
    </row>
    <row r="27" spans="1:20" ht="17.25" customHeight="1" thickBot="1" x14ac:dyDescent="0.3">
      <c r="A27" s="22" t="s">
        <v>20</v>
      </c>
      <c r="B27" s="23"/>
      <c r="C27" s="45">
        <f t="shared" ref="C27" si="10">IF(C25&lt;&gt;0,C26/C25-1,"")</f>
        <v>0.10608747044917255</v>
      </c>
      <c r="D27" s="45">
        <f t="shared" ref="D27:F27" si="11">IF(D25&lt;&gt;0,D26/D25-1,"")</f>
        <v>0.10169491525423724</v>
      </c>
      <c r="E27" s="45">
        <f t="shared" si="11"/>
        <v>0.10692588092345079</v>
      </c>
      <c r="F27" s="45">
        <f t="shared" si="11"/>
        <v>0.12267657992565062</v>
      </c>
      <c r="G27" s="26">
        <f t="shared" si="0"/>
        <v>0.4373848465525112</v>
      </c>
      <c r="H27" s="45">
        <f t="shared" ref="H27:K27" si="12">IF(H25&lt;&gt;0,H26/H25-1,"")</f>
        <v>8.9130434782608736E-2</v>
      </c>
      <c r="I27" s="45" t="str">
        <f t="shared" si="12"/>
        <v/>
      </c>
      <c r="J27" s="45">
        <f t="shared" si="12"/>
        <v>7.6354679802955738E-2</v>
      </c>
      <c r="K27" s="45">
        <f t="shared" si="12"/>
        <v>0.18066157760814239</v>
      </c>
      <c r="L27" s="26">
        <f t="shared" si="1"/>
        <v>0.34614669219370686</v>
      </c>
      <c r="M27" s="27">
        <f t="shared" si="2"/>
        <v>0.78353153874621806</v>
      </c>
      <c r="N27" s="9"/>
      <c r="Q27" s="247"/>
      <c r="R27" s="247"/>
    </row>
    <row r="28" spans="1:20" ht="17.25" customHeight="1" x14ac:dyDescent="0.25">
      <c r="A28" s="42" t="s">
        <v>35</v>
      </c>
      <c r="B28" s="15" t="s">
        <v>18</v>
      </c>
      <c r="C28" s="43">
        <f>ROUND(ROUND(SUM(O28,P28)*(1+$C$38+$C$39),2)*(1-$C$40),0)</f>
        <v>2943</v>
      </c>
      <c r="D28" s="43">
        <f>ROUND(ROUND(ROUND(ROUND(INDEX(Curr_BR,MATCH($Q28&amp;$R28,Curr_BR_ID,0), $D$46)*INDEX(Curr_DR,MATCH($S28,Curr_DR_ID,0),$D$46),2)*INDEX(Curr_Limit,MATCH($C$37,Curr_Limit_ID,0),$D$46),0)*(1+$C$38+$C$39),2)*(1-$C$40),0)</f>
        <v>51</v>
      </c>
      <c r="E28" s="43">
        <f>ROUND(ROUND(ROUND(ROUND(INDEX(Curr_BR,MATCH($Q28&amp;$R28,Curr_BR_ID,0), $G$46)*INDEX(Curr_DR,MATCH($S28,Curr_DR_ID,0),$G$46),0)*INDEX(Curr_RG,MATCH($F$40,Curr_RG_ID,0),$G$46),0)*(1+$C$38+$C$39),2)*(1-$C$40),0)</f>
        <v>720</v>
      </c>
      <c r="F28" s="43">
        <f>ROUND(ROUND(INDEX(Curr_BR,MATCH($Q28&amp;$R28,Curr_BR_ID,0), $H$46),0)*(1-$C$40),0)</f>
        <v>269</v>
      </c>
      <c r="G28" s="16">
        <f t="shared" si="0"/>
        <v>3983</v>
      </c>
      <c r="H28" s="43">
        <f>ROUND(ROUND(INDEX(Curr_BR,MATCH($Q28&amp;$R28,Curr_BR_ID,0), $J$46),0)*(1-$C$40),0)</f>
        <v>444</v>
      </c>
      <c r="I28" s="43"/>
      <c r="J28" s="43">
        <f>ROUND(ROUND(ROUND('PPV 2.1'!J28*INDEX(Curr_Multiplier,MATCH($Q28&amp;$R28,Curr_Multiplier_ID,0), $L$46),0)*(1+$C$38+$C$39),2)*(1-$C$40),0)</f>
        <v>726</v>
      </c>
      <c r="K28" s="43">
        <f>ROUND(ROUND('PPV 2.2'!K28*INDEX(Curr_Multiplier,MATCH($Q28&amp;$R28,Curr_Multiplier_ID,0), $M$46),0)*(1-$C$40),0)</f>
        <v>318</v>
      </c>
      <c r="L28" s="16">
        <f t="shared" si="1"/>
        <v>1488</v>
      </c>
      <c r="M28" s="17">
        <f t="shared" si="2"/>
        <v>5471</v>
      </c>
      <c r="N28" s="9"/>
      <c r="O28">
        <f>ROUND(ROUND(INDEX(Curr_BR,MATCH($Q28&amp;$R28,Curr_BR_ID,0), $C$46)*INDEX(Curr_DR,MATCH($S28,Curr_DR_ID,0),$C$46),2)*INDEX(Curr_Limit,MATCH($C$37,Curr_Limit_ID,0),$C$46),0)</f>
        <v>1915</v>
      </c>
      <c r="P28">
        <f>ROUND(ROUND(INDEX(Curr_BR,MATCH($Q28&amp;$R28,Curr_BR_ID,0), $E$46)*INDEX(Curr_DR,MATCH($S28,Curr_DR_ID,0),$E$46),2)*INDEX(Curr_Limit,MATCH($C$37,Curr_Limit_ID,0),$E$46),0)</f>
        <v>1028</v>
      </c>
      <c r="Q28" s="247">
        <v>2</v>
      </c>
      <c r="R28" s="247" t="s">
        <v>76</v>
      </c>
      <c r="S28" t="str">
        <f t="shared" ref="S28:S29" si="13">$C$36&amp;R28</f>
        <v>3R</v>
      </c>
      <c r="T28" t="str">
        <f>TEXT($C$35,"0#")&amp;R28</f>
        <v>7A, 7C, 7NR</v>
      </c>
    </row>
    <row r="29" spans="1:20" ht="17.25" customHeight="1" x14ac:dyDescent="0.25">
      <c r="A29" s="18"/>
      <c r="B29" s="19" t="s">
        <v>19</v>
      </c>
      <c r="C29" s="44">
        <f>ROUND(ROUND(SUM(O29,P29)*(1+$J$38+$J$39),2)*(1-$J$40),0)</f>
        <v>3256</v>
      </c>
      <c r="D29" s="44">
        <f>ROUND(ROUND(ROUND(ROUND(INDEX(Prop_BR,MATCH($Q29&amp;$R29,Prop_BR_ID,0), $D$46)*INDEX(Prop_DR,MATCH($S29,Prop_DR_ID,0),$D$46),2)*INDEX(Prop_Limit,MATCH($J$37,Prop_Limit_ID,0),$D$46),0)*(1+$J$38+$J$39),2)*(1-$J$40),0)</f>
        <v>56</v>
      </c>
      <c r="E29" s="44">
        <f>ROUND(ROUND(ROUND(ROUND(INDEX(Prop_BR,MATCH($Q29&amp;$R29,Prop_BR_ID,0), $G$46)*INDEX(Prop_DR,MATCH($S29,Prop_DR_ID,0),$G$46),0)*INDEX(Prop_RG,MATCH($M$40,Prop_RG_ID,0),$G$46),0)*(1+$J$38+$J$39),2)*(1-$J$40),0)</f>
        <v>797</v>
      </c>
      <c r="F29" s="44">
        <f>ROUND(ROUND(INDEX(Prop_BR,MATCH($Q29&amp;$R29,Prop_BR_ID,0), $H$46),0)*(1-$J$40),0)</f>
        <v>302</v>
      </c>
      <c r="G29" s="20">
        <f t="shared" si="0"/>
        <v>4411</v>
      </c>
      <c r="H29" s="44">
        <f>ROUND(ROUND(INDEX(Prop_BR,MATCH($Q29&amp;$R29,Prop_BR_ID,0), $J$46),0)*(1-$J$40),0)</f>
        <v>484</v>
      </c>
      <c r="I29" s="44"/>
      <c r="J29" s="44">
        <f>ROUND(ROUND(ROUND('PPV 2.1'!J29*INDEX(Prop_Multiplier,MATCH($Q29&amp;$R29,Prop_Multiplier_ID,0), $L$46),0)*(1+$J$38+$J$39),2)*(1-$J$40),0)</f>
        <v>782</v>
      </c>
      <c r="K29" s="44">
        <f>ROUND(ROUND('PPV 2.2'!K29*INDEX(Prop_Multiplier,MATCH($Q29&amp;$R29,Prop_Multiplier_ID,0), $M$46),0)*(1-$J$40),0)</f>
        <v>376</v>
      </c>
      <c r="L29" s="20">
        <f t="shared" si="1"/>
        <v>1642</v>
      </c>
      <c r="M29" s="21">
        <f t="shared" si="2"/>
        <v>6053</v>
      </c>
      <c r="N29" s="9"/>
      <c r="O29">
        <f>ROUND(ROUND(INDEX(Prop_BR,MATCH($Q29&amp;$R29,Prop_BR_ID,0), $C$46)*INDEX(Prop_DR,MATCH($S29,Prop_DR_ID,0),$C$46),2)*INDEX(Prop_Limit,MATCH($J$37,Prop_Limit_ID,0),$C$46),0)</f>
        <v>2119</v>
      </c>
      <c r="P29">
        <f>ROUND(ROUND(INDEX(Prop_BR,MATCH($Q29&amp;$R29,Prop_BR_ID,0), $E$46)*INDEX(Prop_DR,MATCH($S29,Prop_DR_ID,0),$E$46),2)*INDEX(Prop_Limit,MATCH($J$37,Prop_Limit_ID,0),$E$46),0)</f>
        <v>1137</v>
      </c>
      <c r="Q29" s="247">
        <v>2</v>
      </c>
      <c r="R29" s="247" t="s">
        <v>76</v>
      </c>
      <c r="S29" t="str">
        <f t="shared" si="13"/>
        <v>3R</v>
      </c>
      <c r="T29" t="str">
        <f>TEXT($C$35,"0#")&amp;R29</f>
        <v>7A, 7C, 7NR</v>
      </c>
    </row>
    <row r="30" spans="1:20" ht="17.25" customHeight="1" thickBot="1" x14ac:dyDescent="0.3">
      <c r="A30" s="22" t="s">
        <v>20</v>
      </c>
      <c r="B30" s="23"/>
      <c r="C30" s="45">
        <f t="shared" ref="C30" si="14">IF(C28&lt;&gt;0,C29/C28-1,"")</f>
        <v>0.10635406048250085</v>
      </c>
      <c r="D30" s="45">
        <f t="shared" ref="D30:F30" si="15">IF(D28&lt;&gt;0,D29/D28-1,"")</f>
        <v>9.8039215686274606E-2</v>
      </c>
      <c r="E30" s="45">
        <f t="shared" si="15"/>
        <v>0.10694444444444451</v>
      </c>
      <c r="F30" s="45">
        <f t="shared" si="15"/>
        <v>0.12267657992565062</v>
      </c>
      <c r="G30" s="26">
        <f t="shared" si="0"/>
        <v>0.43401430053887058</v>
      </c>
      <c r="H30" s="45">
        <f t="shared" ref="H30:K30" si="16">IF(H28&lt;&gt;0,H29/H28-1,"")</f>
        <v>9.0090090090090058E-2</v>
      </c>
      <c r="I30" s="45" t="str">
        <f t="shared" si="16"/>
        <v/>
      </c>
      <c r="J30" s="45">
        <f t="shared" si="16"/>
        <v>7.7134986225895208E-2</v>
      </c>
      <c r="K30" s="45">
        <f t="shared" si="16"/>
        <v>0.1823899371069182</v>
      </c>
      <c r="L30" s="26">
        <f t="shared" si="1"/>
        <v>0.34961501342290346</v>
      </c>
      <c r="M30" s="27">
        <f t="shared" si="2"/>
        <v>0.78362931396177404</v>
      </c>
      <c r="N30" s="9"/>
    </row>
    <row r="31" spans="1:20" ht="17.25" customHeight="1" x14ac:dyDescent="0.25">
      <c r="A31" s="28" t="s">
        <v>22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20" ht="17.25" customHeight="1" x14ac:dyDescent="0.25">
      <c r="A32" s="244" t="s">
        <v>159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4" ht="17.25" customHeight="1" x14ac:dyDescent="0.25">
      <c r="A33" s="29" t="s">
        <v>23</v>
      </c>
      <c r="B33" s="29"/>
      <c r="C33" s="29"/>
      <c r="D33" s="29"/>
      <c r="E33" s="29"/>
      <c r="F33" s="29"/>
      <c r="G33" s="29"/>
      <c r="H33" s="29"/>
      <c r="I33" s="9"/>
      <c r="J33" s="9"/>
      <c r="K33" s="9"/>
      <c r="L33" s="9"/>
      <c r="M33" s="9"/>
      <c r="N33" s="9"/>
    </row>
    <row r="34" spans="1:1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21" customHeight="1" x14ac:dyDescent="0.25">
      <c r="A35" s="30" t="s">
        <v>24</v>
      </c>
      <c r="B35" s="46" t="s">
        <v>104</v>
      </c>
      <c r="C35" s="266" t="s">
        <v>164</v>
      </c>
      <c r="D35" s="46"/>
      <c r="E35" s="46" t="s">
        <v>139</v>
      </c>
      <c r="F35" s="245">
        <v>500</v>
      </c>
      <c r="G35" s="46"/>
      <c r="H35" s="31" t="s">
        <v>25</v>
      </c>
      <c r="I35" s="46" t="str">
        <f>B35</f>
        <v>Class</v>
      </c>
      <c r="J35" s="267" t="str">
        <f t="shared" ref="J35:J40" si="17">C35</f>
        <v>7A, 7C, 7N</v>
      </c>
      <c r="K35" s="46"/>
      <c r="L35" s="46" t="str">
        <f>E35</f>
        <v>Coll Deductible</v>
      </c>
      <c r="M35" s="46">
        <f t="shared" ref="L35:M40" si="18">F35</f>
        <v>500</v>
      </c>
      <c r="N35" s="9"/>
    </row>
    <row r="36" spans="1:14" ht="21" customHeight="1" x14ac:dyDescent="0.25">
      <c r="A36" s="9"/>
      <c r="B36" s="47" t="s">
        <v>106</v>
      </c>
      <c r="C36" s="246">
        <v>3</v>
      </c>
      <c r="D36" s="47"/>
      <c r="E36" s="47" t="s">
        <v>140</v>
      </c>
      <c r="F36" s="47">
        <f>F35</f>
        <v>500</v>
      </c>
      <c r="G36" s="47"/>
      <c r="H36" s="9"/>
      <c r="I36" s="47" t="str">
        <f t="shared" ref="I36:I40" si="19">B36</f>
        <v>DR</v>
      </c>
      <c r="J36" s="47">
        <f t="shared" si="17"/>
        <v>3</v>
      </c>
      <c r="K36" s="47"/>
      <c r="L36" s="47" t="str">
        <f t="shared" si="18"/>
        <v>Comp Deductible</v>
      </c>
      <c r="M36" s="47">
        <f t="shared" si="18"/>
        <v>500</v>
      </c>
      <c r="N36" s="9"/>
    </row>
    <row r="37" spans="1:14" ht="21" customHeight="1" x14ac:dyDescent="0.25">
      <c r="A37" s="9"/>
      <c r="B37" s="47" t="s">
        <v>101</v>
      </c>
      <c r="C37" s="246">
        <v>1000000</v>
      </c>
      <c r="D37" s="47"/>
      <c r="E37" s="47" t="s">
        <v>157</v>
      </c>
      <c r="F37" s="246">
        <v>0</v>
      </c>
      <c r="G37" s="47"/>
      <c r="H37" s="9"/>
      <c r="I37" s="47" t="str">
        <f t="shared" si="19"/>
        <v>Limit</v>
      </c>
      <c r="J37" s="47">
        <f t="shared" si="17"/>
        <v>1000000</v>
      </c>
      <c r="K37" s="47"/>
      <c r="L37" s="47" t="str">
        <f t="shared" si="18"/>
        <v>DCPD Deductible</v>
      </c>
      <c r="M37" s="47">
        <f t="shared" si="18"/>
        <v>0</v>
      </c>
      <c r="N37" s="9"/>
    </row>
    <row r="38" spans="1:14" ht="21" customHeight="1" x14ac:dyDescent="0.25">
      <c r="A38" s="9"/>
      <c r="B38" s="47" t="s">
        <v>141</v>
      </c>
      <c r="C38" s="250">
        <v>0</v>
      </c>
      <c r="D38" s="47"/>
      <c r="E38" s="47" t="s">
        <v>142</v>
      </c>
      <c r="F38" s="246">
        <v>33</v>
      </c>
      <c r="G38" s="47"/>
      <c r="H38" s="9"/>
      <c r="I38" s="47" t="str">
        <f t="shared" si="19"/>
        <v>Conviction s/c</v>
      </c>
      <c r="J38" s="254">
        <f t="shared" si="17"/>
        <v>0</v>
      </c>
      <c r="K38" s="47"/>
      <c r="L38" s="47" t="str">
        <f t="shared" si="18"/>
        <v>Collision Rate Group</v>
      </c>
      <c r="M38" s="47">
        <f t="shared" si="18"/>
        <v>33</v>
      </c>
      <c r="N38" s="9"/>
    </row>
    <row r="39" spans="1:14" ht="21" customHeight="1" x14ac:dyDescent="0.25">
      <c r="A39" s="9"/>
      <c r="B39" s="47" t="s">
        <v>143</v>
      </c>
      <c r="C39" s="250">
        <v>0</v>
      </c>
      <c r="D39" s="47"/>
      <c r="E39" s="47" t="s">
        <v>144</v>
      </c>
      <c r="F39" s="246">
        <v>32</v>
      </c>
      <c r="G39" s="47"/>
      <c r="H39" s="9"/>
      <c r="I39" s="47" t="str">
        <f t="shared" si="19"/>
        <v>Claim s/c</v>
      </c>
      <c r="J39" s="254">
        <f t="shared" si="17"/>
        <v>0</v>
      </c>
      <c r="K39" s="47"/>
      <c r="L39" s="47" t="str">
        <f t="shared" si="18"/>
        <v>Comprehensive Rate Group</v>
      </c>
      <c r="M39" s="47">
        <f t="shared" si="18"/>
        <v>32</v>
      </c>
      <c r="N39" s="9"/>
    </row>
    <row r="40" spans="1:14" x14ac:dyDescent="0.25">
      <c r="B40" s="48" t="s">
        <v>156</v>
      </c>
      <c r="C40" s="251">
        <v>0</v>
      </c>
      <c r="D40" s="48"/>
      <c r="E40" s="48" t="s">
        <v>158</v>
      </c>
      <c r="F40" s="265">
        <v>39</v>
      </c>
      <c r="G40" s="48"/>
      <c r="I40" s="48" t="str">
        <f t="shared" si="19"/>
        <v>Owner Factor</v>
      </c>
      <c r="J40" s="255">
        <f t="shared" si="17"/>
        <v>0</v>
      </c>
      <c r="K40" s="48"/>
      <c r="L40" s="48" t="str">
        <f t="shared" si="18"/>
        <v>DCPD Rate Group</v>
      </c>
      <c r="M40" s="48">
        <f t="shared" si="18"/>
        <v>39</v>
      </c>
    </row>
    <row r="45" spans="1:14" x14ac:dyDescent="0.25">
      <c r="B45" s="248" t="str">
        <f>'Taxi 1'!B47</f>
        <v>cov:</v>
      </c>
      <c r="C45" s="248" t="str">
        <f>'Taxi 1'!C47</f>
        <v>RHBI</v>
      </c>
      <c r="D45" s="248" t="str">
        <f>'Taxi 1'!D47</f>
        <v>RHPD</v>
      </c>
      <c r="E45" s="248" t="str">
        <f>'Taxi 1'!E47</f>
        <v>PHBI</v>
      </c>
      <c r="F45" s="248" t="str">
        <f>'Taxi 1'!F47</f>
        <v>PHPD</v>
      </c>
      <c r="G45" s="248" t="str">
        <f>'Taxi 1'!G47</f>
        <v>DCPD</v>
      </c>
      <c r="H45" s="248" t="str">
        <f>'Taxi 1'!H47</f>
        <v>UA</v>
      </c>
      <c r="J45" s="248" t="str">
        <f>'Taxi 1'!J47</f>
        <v>AccBen</v>
      </c>
      <c r="K45" s="248" t="str">
        <f>'Taxi 1'!K47</f>
        <v>UM</v>
      </c>
      <c r="L45" s="248" t="str">
        <f>'Taxi 1'!L47</f>
        <v>CL</v>
      </c>
      <c r="M45" s="248" t="str">
        <f>'Taxi 1'!M47</f>
        <v>CM</v>
      </c>
    </row>
    <row r="46" spans="1:14" x14ac:dyDescent="0.25">
      <c r="B46" s="248" t="str">
        <f>'Taxi 1'!B48</f>
        <v>cov_index:</v>
      </c>
      <c r="C46" s="249">
        <f t="shared" ref="C46:H46" si="20">MATCH(C$45,Curr_Cov_ID,0)</f>
        <v>1</v>
      </c>
      <c r="D46" s="249">
        <f t="shared" si="20"/>
        <v>2</v>
      </c>
      <c r="E46" s="249">
        <f t="shared" si="20"/>
        <v>3</v>
      </c>
      <c r="F46" s="249">
        <f t="shared" si="20"/>
        <v>4</v>
      </c>
      <c r="G46" s="249">
        <f t="shared" si="20"/>
        <v>5</v>
      </c>
      <c r="H46" s="249">
        <f t="shared" si="20"/>
        <v>7</v>
      </c>
      <c r="J46" s="249">
        <f>MATCH(J$45,Curr_Cov_ID,0)</f>
        <v>6</v>
      </c>
      <c r="K46" s="249">
        <f>MATCH(K$45,Curr_Cov_ID,0)</f>
        <v>8</v>
      </c>
      <c r="L46" s="249">
        <f>MATCH(L$45,Curr_Cov_ID,0)</f>
        <v>9</v>
      </c>
      <c r="M46" s="249">
        <f>MATCH(M$45,Curr_Cov_ID,0)</f>
        <v>10</v>
      </c>
    </row>
    <row r="48" spans="1:14" x14ac:dyDescent="0.25">
      <c r="B48" s="248" t="str">
        <f>'Taxi 1'!B50</f>
        <v>veh code:</v>
      </c>
      <c r="C48" s="256" t="s">
        <v>163</v>
      </c>
    </row>
    <row r="51" spans="2:2" x14ac:dyDescent="0.25">
      <c r="B51" t="str">
        <f>'Taxi 2.1'!B51</f>
        <v>Note: 2021 PPV CLEAR Table is used.</v>
      </c>
    </row>
  </sheetData>
  <mergeCells count="5">
    <mergeCell ref="C3:I3"/>
    <mergeCell ref="K3:M3"/>
    <mergeCell ref="L4:M4"/>
    <mergeCell ref="L5:M5"/>
    <mergeCell ref="A18:B18"/>
  </mergeCells>
  <pageMargins left="0.7" right="0.7" top="0.75" bottom="0.75" header="0.3" footer="0.3"/>
  <pageSetup scale="5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48"/>
  <sheetViews>
    <sheetView zoomScale="75" zoomScaleNormal="75" workbookViewId="0">
      <selection activeCell="F74" sqref="F74"/>
    </sheetView>
  </sheetViews>
  <sheetFormatPr defaultRowHeight="15" x14ac:dyDescent="0.25"/>
  <cols>
    <col min="1" max="1" width="19.85546875" customWidth="1"/>
    <col min="2" max="3" width="17.85546875" customWidth="1"/>
    <col min="4" max="13" width="17.5703125" customWidth="1"/>
    <col min="257" max="257" width="19.85546875" customWidth="1"/>
    <col min="258" max="259" width="17.85546875" customWidth="1"/>
    <col min="260" max="269" width="17.5703125" customWidth="1"/>
    <col min="513" max="513" width="19.85546875" customWidth="1"/>
    <col min="514" max="515" width="17.85546875" customWidth="1"/>
    <col min="516" max="525" width="17.5703125" customWidth="1"/>
    <col min="769" max="769" width="19.85546875" customWidth="1"/>
    <col min="770" max="771" width="17.85546875" customWidth="1"/>
    <col min="772" max="781" width="17.5703125" customWidth="1"/>
    <col min="1025" max="1025" width="19.85546875" customWidth="1"/>
    <col min="1026" max="1027" width="17.85546875" customWidth="1"/>
    <col min="1028" max="1037" width="17.5703125" customWidth="1"/>
    <col min="1281" max="1281" width="19.85546875" customWidth="1"/>
    <col min="1282" max="1283" width="17.85546875" customWidth="1"/>
    <col min="1284" max="1293" width="17.5703125" customWidth="1"/>
    <col min="1537" max="1537" width="19.85546875" customWidth="1"/>
    <col min="1538" max="1539" width="17.85546875" customWidth="1"/>
    <col min="1540" max="1549" width="17.5703125" customWidth="1"/>
    <col min="1793" max="1793" width="19.85546875" customWidth="1"/>
    <col min="1794" max="1795" width="17.85546875" customWidth="1"/>
    <col min="1796" max="1805" width="17.5703125" customWidth="1"/>
    <col min="2049" max="2049" width="19.85546875" customWidth="1"/>
    <col min="2050" max="2051" width="17.85546875" customWidth="1"/>
    <col min="2052" max="2061" width="17.5703125" customWidth="1"/>
    <col min="2305" max="2305" width="19.85546875" customWidth="1"/>
    <col min="2306" max="2307" width="17.85546875" customWidth="1"/>
    <col min="2308" max="2317" width="17.5703125" customWidth="1"/>
    <col min="2561" max="2561" width="19.85546875" customWidth="1"/>
    <col min="2562" max="2563" width="17.85546875" customWidth="1"/>
    <col min="2564" max="2573" width="17.5703125" customWidth="1"/>
    <col min="2817" max="2817" width="19.85546875" customWidth="1"/>
    <col min="2818" max="2819" width="17.85546875" customWidth="1"/>
    <col min="2820" max="2829" width="17.5703125" customWidth="1"/>
    <col min="3073" max="3073" width="19.85546875" customWidth="1"/>
    <col min="3074" max="3075" width="17.85546875" customWidth="1"/>
    <col min="3076" max="3085" width="17.5703125" customWidth="1"/>
    <col min="3329" max="3329" width="19.85546875" customWidth="1"/>
    <col min="3330" max="3331" width="17.85546875" customWidth="1"/>
    <col min="3332" max="3341" width="17.5703125" customWidth="1"/>
    <col min="3585" max="3585" width="19.85546875" customWidth="1"/>
    <col min="3586" max="3587" width="17.85546875" customWidth="1"/>
    <col min="3588" max="3597" width="17.5703125" customWidth="1"/>
    <col min="3841" max="3841" width="19.85546875" customWidth="1"/>
    <col min="3842" max="3843" width="17.85546875" customWidth="1"/>
    <col min="3844" max="3853" width="17.5703125" customWidth="1"/>
    <col min="4097" max="4097" width="19.85546875" customWidth="1"/>
    <col min="4098" max="4099" width="17.85546875" customWidth="1"/>
    <col min="4100" max="4109" width="17.5703125" customWidth="1"/>
    <col min="4353" max="4353" width="19.85546875" customWidth="1"/>
    <col min="4354" max="4355" width="17.85546875" customWidth="1"/>
    <col min="4356" max="4365" width="17.5703125" customWidth="1"/>
    <col min="4609" max="4609" width="19.85546875" customWidth="1"/>
    <col min="4610" max="4611" width="17.85546875" customWidth="1"/>
    <col min="4612" max="4621" width="17.5703125" customWidth="1"/>
    <col min="4865" max="4865" width="19.85546875" customWidth="1"/>
    <col min="4866" max="4867" width="17.85546875" customWidth="1"/>
    <col min="4868" max="4877" width="17.5703125" customWidth="1"/>
    <col min="5121" max="5121" width="19.85546875" customWidth="1"/>
    <col min="5122" max="5123" width="17.85546875" customWidth="1"/>
    <col min="5124" max="5133" width="17.5703125" customWidth="1"/>
    <col min="5377" max="5377" width="19.85546875" customWidth="1"/>
    <col min="5378" max="5379" width="17.85546875" customWidth="1"/>
    <col min="5380" max="5389" width="17.5703125" customWidth="1"/>
    <col min="5633" max="5633" width="19.85546875" customWidth="1"/>
    <col min="5634" max="5635" width="17.85546875" customWidth="1"/>
    <col min="5636" max="5645" width="17.5703125" customWidth="1"/>
    <col min="5889" max="5889" width="19.85546875" customWidth="1"/>
    <col min="5890" max="5891" width="17.85546875" customWidth="1"/>
    <col min="5892" max="5901" width="17.5703125" customWidth="1"/>
    <col min="6145" max="6145" width="19.85546875" customWidth="1"/>
    <col min="6146" max="6147" width="17.85546875" customWidth="1"/>
    <col min="6148" max="6157" width="17.5703125" customWidth="1"/>
    <col min="6401" max="6401" width="19.85546875" customWidth="1"/>
    <col min="6402" max="6403" width="17.85546875" customWidth="1"/>
    <col min="6404" max="6413" width="17.5703125" customWidth="1"/>
    <col min="6657" max="6657" width="19.85546875" customWidth="1"/>
    <col min="6658" max="6659" width="17.85546875" customWidth="1"/>
    <col min="6660" max="6669" width="17.5703125" customWidth="1"/>
    <col min="6913" max="6913" width="19.85546875" customWidth="1"/>
    <col min="6914" max="6915" width="17.85546875" customWidth="1"/>
    <col min="6916" max="6925" width="17.5703125" customWidth="1"/>
    <col min="7169" max="7169" width="19.85546875" customWidth="1"/>
    <col min="7170" max="7171" width="17.85546875" customWidth="1"/>
    <col min="7172" max="7181" width="17.5703125" customWidth="1"/>
    <col min="7425" max="7425" width="19.85546875" customWidth="1"/>
    <col min="7426" max="7427" width="17.85546875" customWidth="1"/>
    <col min="7428" max="7437" width="17.5703125" customWidth="1"/>
    <col min="7681" max="7681" width="19.85546875" customWidth="1"/>
    <col min="7682" max="7683" width="17.85546875" customWidth="1"/>
    <col min="7684" max="7693" width="17.5703125" customWidth="1"/>
    <col min="7937" max="7937" width="19.85546875" customWidth="1"/>
    <col min="7938" max="7939" width="17.85546875" customWidth="1"/>
    <col min="7940" max="7949" width="17.5703125" customWidth="1"/>
    <col min="8193" max="8193" width="19.85546875" customWidth="1"/>
    <col min="8194" max="8195" width="17.85546875" customWidth="1"/>
    <col min="8196" max="8205" width="17.5703125" customWidth="1"/>
    <col min="8449" max="8449" width="19.85546875" customWidth="1"/>
    <col min="8450" max="8451" width="17.85546875" customWidth="1"/>
    <col min="8452" max="8461" width="17.5703125" customWidth="1"/>
    <col min="8705" max="8705" width="19.85546875" customWidth="1"/>
    <col min="8706" max="8707" width="17.85546875" customWidth="1"/>
    <col min="8708" max="8717" width="17.5703125" customWidth="1"/>
    <col min="8961" max="8961" width="19.85546875" customWidth="1"/>
    <col min="8962" max="8963" width="17.85546875" customWidth="1"/>
    <col min="8964" max="8973" width="17.5703125" customWidth="1"/>
    <col min="9217" max="9217" width="19.85546875" customWidth="1"/>
    <col min="9218" max="9219" width="17.85546875" customWidth="1"/>
    <col min="9220" max="9229" width="17.5703125" customWidth="1"/>
    <col min="9473" max="9473" width="19.85546875" customWidth="1"/>
    <col min="9474" max="9475" width="17.85546875" customWidth="1"/>
    <col min="9476" max="9485" width="17.5703125" customWidth="1"/>
    <col min="9729" max="9729" width="19.85546875" customWidth="1"/>
    <col min="9730" max="9731" width="17.85546875" customWidth="1"/>
    <col min="9732" max="9741" width="17.5703125" customWidth="1"/>
    <col min="9985" max="9985" width="19.85546875" customWidth="1"/>
    <col min="9986" max="9987" width="17.85546875" customWidth="1"/>
    <col min="9988" max="9997" width="17.5703125" customWidth="1"/>
    <col min="10241" max="10241" width="19.85546875" customWidth="1"/>
    <col min="10242" max="10243" width="17.85546875" customWidth="1"/>
    <col min="10244" max="10253" width="17.5703125" customWidth="1"/>
    <col min="10497" max="10497" width="19.85546875" customWidth="1"/>
    <col min="10498" max="10499" width="17.85546875" customWidth="1"/>
    <col min="10500" max="10509" width="17.5703125" customWidth="1"/>
    <col min="10753" max="10753" width="19.85546875" customWidth="1"/>
    <col min="10754" max="10755" width="17.85546875" customWidth="1"/>
    <col min="10756" max="10765" width="17.5703125" customWidth="1"/>
    <col min="11009" max="11009" width="19.85546875" customWidth="1"/>
    <col min="11010" max="11011" width="17.85546875" customWidth="1"/>
    <col min="11012" max="11021" width="17.5703125" customWidth="1"/>
    <col min="11265" max="11265" width="19.85546875" customWidth="1"/>
    <col min="11266" max="11267" width="17.85546875" customWidth="1"/>
    <col min="11268" max="11277" width="17.5703125" customWidth="1"/>
    <col min="11521" max="11521" width="19.85546875" customWidth="1"/>
    <col min="11522" max="11523" width="17.85546875" customWidth="1"/>
    <col min="11524" max="11533" width="17.5703125" customWidth="1"/>
    <col min="11777" max="11777" width="19.85546875" customWidth="1"/>
    <col min="11778" max="11779" width="17.85546875" customWidth="1"/>
    <col min="11780" max="11789" width="17.5703125" customWidth="1"/>
    <col min="12033" max="12033" width="19.85546875" customWidth="1"/>
    <col min="12034" max="12035" width="17.85546875" customWidth="1"/>
    <col min="12036" max="12045" width="17.5703125" customWidth="1"/>
    <col min="12289" max="12289" width="19.85546875" customWidth="1"/>
    <col min="12290" max="12291" width="17.85546875" customWidth="1"/>
    <col min="12292" max="12301" width="17.5703125" customWidth="1"/>
    <col min="12545" max="12545" width="19.85546875" customWidth="1"/>
    <col min="12546" max="12547" width="17.85546875" customWidth="1"/>
    <col min="12548" max="12557" width="17.5703125" customWidth="1"/>
    <col min="12801" max="12801" width="19.85546875" customWidth="1"/>
    <col min="12802" max="12803" width="17.85546875" customWidth="1"/>
    <col min="12804" max="12813" width="17.5703125" customWidth="1"/>
    <col min="13057" max="13057" width="19.85546875" customWidth="1"/>
    <col min="13058" max="13059" width="17.85546875" customWidth="1"/>
    <col min="13060" max="13069" width="17.5703125" customWidth="1"/>
    <col min="13313" max="13313" width="19.85546875" customWidth="1"/>
    <col min="13314" max="13315" width="17.85546875" customWidth="1"/>
    <col min="13316" max="13325" width="17.5703125" customWidth="1"/>
    <col min="13569" max="13569" width="19.85546875" customWidth="1"/>
    <col min="13570" max="13571" width="17.85546875" customWidth="1"/>
    <col min="13572" max="13581" width="17.5703125" customWidth="1"/>
    <col min="13825" max="13825" width="19.85546875" customWidth="1"/>
    <col min="13826" max="13827" width="17.85546875" customWidth="1"/>
    <col min="13828" max="13837" width="17.5703125" customWidth="1"/>
    <col min="14081" max="14081" width="19.85546875" customWidth="1"/>
    <col min="14082" max="14083" width="17.85546875" customWidth="1"/>
    <col min="14084" max="14093" width="17.5703125" customWidth="1"/>
    <col min="14337" max="14337" width="19.85546875" customWidth="1"/>
    <col min="14338" max="14339" width="17.85546875" customWidth="1"/>
    <col min="14340" max="14349" width="17.5703125" customWidth="1"/>
    <col min="14593" max="14593" width="19.85546875" customWidth="1"/>
    <col min="14594" max="14595" width="17.85546875" customWidth="1"/>
    <col min="14596" max="14605" width="17.5703125" customWidth="1"/>
    <col min="14849" max="14849" width="19.85546875" customWidth="1"/>
    <col min="14850" max="14851" width="17.85546875" customWidth="1"/>
    <col min="14852" max="14861" width="17.5703125" customWidth="1"/>
    <col min="15105" max="15105" width="19.85546875" customWidth="1"/>
    <col min="15106" max="15107" width="17.85546875" customWidth="1"/>
    <col min="15108" max="15117" width="17.5703125" customWidth="1"/>
    <col min="15361" max="15361" width="19.85546875" customWidth="1"/>
    <col min="15362" max="15363" width="17.85546875" customWidth="1"/>
    <col min="15364" max="15373" width="17.5703125" customWidth="1"/>
    <col min="15617" max="15617" width="19.85546875" customWidth="1"/>
    <col min="15618" max="15619" width="17.85546875" customWidth="1"/>
    <col min="15620" max="15629" width="17.5703125" customWidth="1"/>
    <col min="15873" max="15873" width="19.85546875" customWidth="1"/>
    <col min="15874" max="15875" width="17.85546875" customWidth="1"/>
    <col min="15876" max="15885" width="17.5703125" customWidth="1"/>
    <col min="16129" max="16129" width="19.85546875" customWidth="1"/>
    <col min="16130" max="16131" width="17.85546875" customWidth="1"/>
    <col min="16132" max="16141" width="17.5703125" customWidth="1"/>
  </cols>
  <sheetData>
    <row r="1" spans="1:14" ht="17.25" customHeight="1" x14ac:dyDescent="0.25">
      <c r="A1" s="1"/>
      <c r="B1" s="1"/>
      <c r="C1" s="1"/>
      <c r="D1" s="1"/>
      <c r="F1" s="1"/>
      <c r="G1" s="1"/>
      <c r="H1" s="1"/>
      <c r="I1" s="1"/>
      <c r="J1" s="3"/>
      <c r="K1" s="3"/>
      <c r="L1" s="1"/>
      <c r="M1" s="2"/>
    </row>
    <row r="2" spans="1:14" ht="17.25" customHeight="1" x14ac:dyDescent="0.25">
      <c r="A2" s="1"/>
      <c r="B2" s="1"/>
      <c r="C2" s="1"/>
      <c r="D2" s="1"/>
      <c r="E2" s="1"/>
      <c r="G2" s="1"/>
      <c r="H2" s="1"/>
      <c r="I2" s="1"/>
      <c r="J2" s="1"/>
      <c r="K2" s="3"/>
      <c r="L2" s="3"/>
      <c r="M2" s="1"/>
      <c r="N2" s="2"/>
    </row>
    <row r="3" spans="1:14" ht="19.5" customHeight="1" x14ac:dyDescent="0.25">
      <c r="A3" s="4" t="s">
        <v>0</v>
      </c>
      <c r="B3" s="5"/>
      <c r="C3" s="270" t="str">
        <f>'PPV 1'!C3:I3</f>
        <v>Facility Association</v>
      </c>
      <c r="D3" s="270"/>
      <c r="E3" s="270"/>
      <c r="F3" s="270"/>
      <c r="G3" s="270"/>
      <c r="H3" s="270"/>
      <c r="I3" s="270"/>
      <c r="J3" s="1"/>
      <c r="K3" s="271" t="s">
        <v>1</v>
      </c>
      <c r="L3" s="272"/>
      <c r="M3" s="273"/>
      <c r="N3" s="49"/>
    </row>
    <row r="4" spans="1:14" ht="17.25" customHeight="1" x14ac:dyDescent="0.25">
      <c r="A4" s="1"/>
      <c r="B4" s="1"/>
      <c r="C4" s="1"/>
      <c r="D4" s="1"/>
      <c r="E4" s="1"/>
      <c r="F4" s="1"/>
      <c r="G4" s="1"/>
      <c r="H4" s="1"/>
      <c r="J4" s="50"/>
      <c r="K4" s="51" t="s">
        <v>2</v>
      </c>
      <c r="L4" s="274" t="str">
        <f>'PPV 1'!L4:M4</f>
        <v>100 days post approval</v>
      </c>
      <c r="M4" s="275"/>
    </row>
    <row r="5" spans="1:14" ht="19.5" customHeight="1" x14ac:dyDescent="0.25">
      <c r="A5" s="54" t="s">
        <v>44</v>
      </c>
      <c r="B5" s="6"/>
      <c r="C5" s="6"/>
      <c r="D5" s="7"/>
      <c r="E5" s="7"/>
      <c r="F5" s="7"/>
      <c r="G5" s="7"/>
      <c r="H5" s="1"/>
      <c r="J5" s="50"/>
      <c r="K5" s="52" t="s">
        <v>3</v>
      </c>
      <c r="L5" s="274" t="str">
        <f>'PPV 1'!L5:M5</f>
        <v>100 days post approval</v>
      </c>
      <c r="M5" s="275"/>
    </row>
    <row r="6" spans="1:14" ht="17.25" customHeight="1" x14ac:dyDescent="0.25">
      <c r="A6" s="6"/>
      <c r="B6" s="7"/>
      <c r="C6" s="7"/>
      <c r="D6" s="7"/>
      <c r="E6" s="32"/>
      <c r="F6" s="7"/>
      <c r="G6" s="7"/>
      <c r="H6" s="1"/>
      <c r="J6" s="34"/>
      <c r="K6" s="34"/>
      <c r="L6" s="34"/>
    </row>
    <row r="7" spans="1:14" ht="17.25" customHeight="1" x14ac:dyDescent="0.25">
      <c r="A7" s="55" t="s">
        <v>45</v>
      </c>
      <c r="B7" s="8"/>
      <c r="C7" s="8"/>
      <c r="D7" s="8"/>
      <c r="E7" s="61" t="s">
        <v>53</v>
      </c>
      <c r="F7" s="62"/>
      <c r="G7" s="63"/>
      <c r="H7" s="7"/>
      <c r="K7" s="35" t="s">
        <v>4</v>
      </c>
      <c r="L7" s="36"/>
      <c r="M7" s="37"/>
    </row>
    <row r="8" spans="1:14" ht="17.25" customHeight="1" x14ac:dyDescent="0.25">
      <c r="A8" s="56" t="s">
        <v>46</v>
      </c>
      <c r="B8" s="1"/>
      <c r="C8" s="1"/>
      <c r="D8" s="1"/>
      <c r="E8" s="64" t="s">
        <v>52</v>
      </c>
      <c r="F8" s="65"/>
      <c r="G8" s="66"/>
      <c r="H8" s="7"/>
      <c r="K8" s="38" t="s">
        <v>5</v>
      </c>
      <c r="L8" s="39"/>
      <c r="M8" s="40"/>
    </row>
    <row r="9" spans="1:14" ht="17.25" customHeight="1" x14ac:dyDescent="0.25">
      <c r="A9" s="56" t="s">
        <v>27</v>
      </c>
      <c r="B9" s="10"/>
      <c r="C9" s="10"/>
      <c r="D9" s="9"/>
      <c r="E9" s="64" t="s">
        <v>54</v>
      </c>
      <c r="F9" s="65"/>
      <c r="G9" s="66"/>
      <c r="H9" s="7"/>
      <c r="K9" s="38" t="s">
        <v>6</v>
      </c>
      <c r="L9" s="39"/>
      <c r="M9" s="40"/>
    </row>
    <row r="10" spans="1:14" ht="17.25" customHeight="1" x14ac:dyDescent="0.25">
      <c r="A10" s="57" t="s">
        <v>38</v>
      </c>
      <c r="B10" s="10"/>
      <c r="C10" s="8"/>
      <c r="D10" s="7"/>
      <c r="E10" s="64" t="s">
        <v>48</v>
      </c>
      <c r="F10" s="65"/>
      <c r="G10" s="66"/>
      <c r="H10" s="7"/>
      <c r="K10" s="38" t="s">
        <v>56</v>
      </c>
      <c r="L10" s="39"/>
      <c r="M10" s="40"/>
    </row>
    <row r="11" spans="1:14" ht="17.25" customHeight="1" x14ac:dyDescent="0.25">
      <c r="A11" s="58" t="s">
        <v>29</v>
      </c>
      <c r="B11" s="7"/>
      <c r="C11" s="10"/>
      <c r="D11" s="9"/>
      <c r="E11" s="67" t="s">
        <v>55</v>
      </c>
      <c r="F11" s="68"/>
      <c r="G11" s="69"/>
      <c r="H11" s="7"/>
      <c r="K11" s="71" t="s">
        <v>7</v>
      </c>
      <c r="L11" s="70"/>
      <c r="M11" s="72"/>
    </row>
    <row r="12" spans="1:14" ht="17.25" customHeight="1" x14ac:dyDescent="0.25">
      <c r="A12" s="57" t="s">
        <v>47</v>
      </c>
      <c r="B12" s="7"/>
      <c r="C12" s="10"/>
      <c r="D12" s="10"/>
      <c r="E12" s="10"/>
      <c r="F12" s="9"/>
      <c r="G12" s="1"/>
      <c r="H12" s="1"/>
      <c r="K12" s="41" t="s">
        <v>57</v>
      </c>
      <c r="L12" s="73"/>
      <c r="M12" s="74"/>
    </row>
    <row r="13" spans="1:14" ht="17.25" customHeight="1" x14ac:dyDescent="0.25">
      <c r="A13" s="53" t="s">
        <v>48</v>
      </c>
      <c r="B13" s="1"/>
      <c r="C13" s="9"/>
      <c r="D13" s="9"/>
      <c r="E13" s="10"/>
      <c r="F13" s="9"/>
      <c r="G13" s="1"/>
      <c r="H13" s="1"/>
      <c r="I13" s="1"/>
      <c r="J13" s="1"/>
      <c r="K13" s="1"/>
      <c r="L13" s="10"/>
      <c r="M13" s="1"/>
      <c r="N13" s="1"/>
    </row>
    <row r="14" spans="1:14" ht="17.25" customHeight="1" x14ac:dyDescent="0.25">
      <c r="A14" s="59" t="s">
        <v>49</v>
      </c>
      <c r="B14" s="1"/>
      <c r="C14" s="9"/>
      <c r="D14" s="9"/>
      <c r="E14" s="1"/>
      <c r="F14" s="9"/>
      <c r="G14" s="33"/>
      <c r="H14" s="32"/>
      <c r="I14" s="1"/>
      <c r="J14" s="1"/>
      <c r="K14" s="1"/>
      <c r="L14" s="1"/>
      <c r="M14" s="1"/>
      <c r="N14" s="1"/>
    </row>
    <row r="15" spans="1:14" ht="17.25" customHeight="1" x14ac:dyDescent="0.25">
      <c r="A15" s="60" t="s">
        <v>50</v>
      </c>
      <c r="B15" s="1"/>
      <c r="C15" s="1"/>
      <c r="D15" s="1"/>
      <c r="E15" s="9"/>
      <c r="F15" s="9"/>
      <c r="G15" s="7"/>
      <c r="H15" s="7"/>
      <c r="I15" s="1"/>
      <c r="J15" s="1"/>
      <c r="K15" s="1"/>
      <c r="L15" s="1"/>
      <c r="M15" s="1"/>
      <c r="N15" s="1"/>
    </row>
    <row r="16" spans="1:14" ht="17.25" customHeight="1" x14ac:dyDescent="0.25">
      <c r="A16" s="58" t="s">
        <v>51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</row>
    <row r="17" spans="1:19" ht="17.25" customHeight="1" thickBot="1" x14ac:dyDescent="0.3">
      <c r="A17" s="8"/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</row>
    <row r="18" spans="1:19" ht="57.75" customHeight="1" thickBot="1" x14ac:dyDescent="0.3">
      <c r="A18" s="268" t="s">
        <v>30</v>
      </c>
      <c r="B18" s="269"/>
      <c r="C18" s="11" t="s">
        <v>8</v>
      </c>
      <c r="D18" s="11" t="s">
        <v>9</v>
      </c>
      <c r="E18" s="11" t="s">
        <v>31</v>
      </c>
      <c r="F18" s="11" t="s">
        <v>10</v>
      </c>
      <c r="G18" s="12" t="s">
        <v>11</v>
      </c>
      <c r="H18" s="11" t="s">
        <v>12</v>
      </c>
      <c r="I18" s="11" t="s">
        <v>13</v>
      </c>
      <c r="J18" s="11" t="s">
        <v>14</v>
      </c>
      <c r="K18" s="11" t="s">
        <v>15</v>
      </c>
      <c r="L18" s="13" t="s">
        <v>16</v>
      </c>
      <c r="M18" s="14" t="s">
        <v>17</v>
      </c>
      <c r="N18" s="9"/>
      <c r="P18" s="247" t="s">
        <v>146</v>
      </c>
      <c r="R18" s="247" t="s">
        <v>106</v>
      </c>
      <c r="S18" s="247" t="s">
        <v>104</v>
      </c>
    </row>
    <row r="19" spans="1:19" ht="17.25" customHeight="1" thickBot="1" x14ac:dyDescent="0.3">
      <c r="A19" s="42" t="s">
        <v>32</v>
      </c>
      <c r="B19" s="15" t="s">
        <v>18</v>
      </c>
      <c r="C19" s="43"/>
      <c r="D19" s="43"/>
      <c r="E19" s="43"/>
      <c r="F19" s="43"/>
      <c r="G19" s="16">
        <f t="shared" ref="G19:G30" si="0">SUM(C19:F19)</f>
        <v>0</v>
      </c>
      <c r="H19" s="43"/>
      <c r="I19" s="43"/>
      <c r="J19" s="43">
        <v>615</v>
      </c>
      <c r="K19" s="43">
        <v>348</v>
      </c>
      <c r="L19" s="16">
        <f t="shared" ref="L19:L30" si="1">SUM(H19:K19)</f>
        <v>963</v>
      </c>
      <c r="M19" s="17">
        <f t="shared" ref="M19:M30" si="2">SUM(G19,L19)</f>
        <v>963</v>
      </c>
      <c r="N19" s="9"/>
      <c r="P19" s="247">
        <v>1</v>
      </c>
      <c r="Q19" s="247" t="s">
        <v>75</v>
      </c>
      <c r="R19" t="str">
        <f>$C$36&amp;Q19</f>
        <v>3U</v>
      </c>
      <c r="S19" t="str">
        <f>TEXT($C$35,"0#")&amp;Q19</f>
        <v>07U</v>
      </c>
    </row>
    <row r="20" spans="1:19" ht="17.25" customHeight="1" x14ac:dyDescent="0.25">
      <c r="A20" s="18"/>
      <c r="B20" s="19" t="s">
        <v>19</v>
      </c>
      <c r="C20" s="44"/>
      <c r="D20" s="44"/>
      <c r="E20" s="44"/>
      <c r="F20" s="44"/>
      <c r="G20" s="20">
        <f t="shared" si="0"/>
        <v>0</v>
      </c>
      <c r="H20" s="44"/>
      <c r="I20" s="44"/>
      <c r="J20" s="43">
        <v>615</v>
      </c>
      <c r="K20" s="43">
        <v>348</v>
      </c>
      <c r="L20" s="20">
        <f t="shared" si="1"/>
        <v>963</v>
      </c>
      <c r="M20" s="21">
        <f t="shared" si="2"/>
        <v>963</v>
      </c>
      <c r="N20" s="9"/>
      <c r="P20" s="247">
        <v>1</v>
      </c>
      <c r="Q20" s="247" t="s">
        <v>75</v>
      </c>
      <c r="R20" t="str">
        <f>$C$36&amp;Q20</f>
        <v>3U</v>
      </c>
      <c r="S20" t="str">
        <f>TEXT($C$35,"0#")&amp;Q20</f>
        <v>07U</v>
      </c>
    </row>
    <row r="21" spans="1:19" ht="17.25" customHeight="1" thickBot="1" x14ac:dyDescent="0.3">
      <c r="A21" s="22" t="s">
        <v>20</v>
      </c>
      <c r="B21" s="23"/>
      <c r="C21" s="45" t="s">
        <v>21</v>
      </c>
      <c r="D21" s="45" t="s">
        <v>21</v>
      </c>
      <c r="E21" s="45"/>
      <c r="F21" s="45" t="s">
        <v>21</v>
      </c>
      <c r="G21" s="24">
        <f t="shared" si="0"/>
        <v>0</v>
      </c>
      <c r="H21" s="45" t="s">
        <v>21</v>
      </c>
      <c r="I21" s="45" t="s">
        <v>21</v>
      </c>
      <c r="J21" s="45">
        <f t="shared" ref="J21:K21" si="3">IF(J19&lt;&gt;0,J20/J19-1,"")</f>
        <v>0</v>
      </c>
      <c r="K21" s="45">
        <f t="shared" si="3"/>
        <v>0</v>
      </c>
      <c r="L21" s="24">
        <f t="shared" si="1"/>
        <v>0</v>
      </c>
      <c r="M21" s="25">
        <f t="shared" si="2"/>
        <v>0</v>
      </c>
      <c r="N21" s="9"/>
      <c r="P21" s="247"/>
      <c r="Q21" s="247"/>
    </row>
    <row r="22" spans="1:19" ht="17.25" customHeight="1" thickBot="1" x14ac:dyDescent="0.3">
      <c r="A22" s="42" t="s">
        <v>33</v>
      </c>
      <c r="B22" s="15" t="s">
        <v>18</v>
      </c>
      <c r="C22" s="43"/>
      <c r="D22" s="43"/>
      <c r="E22" s="43"/>
      <c r="F22" s="43"/>
      <c r="G22" s="16">
        <f t="shared" si="0"/>
        <v>0</v>
      </c>
      <c r="H22" s="43"/>
      <c r="I22" s="43"/>
      <c r="J22" s="43">
        <v>501</v>
      </c>
      <c r="K22" s="43">
        <v>221</v>
      </c>
      <c r="L22" s="16">
        <f t="shared" si="1"/>
        <v>722</v>
      </c>
      <c r="M22" s="17">
        <f t="shared" si="2"/>
        <v>722</v>
      </c>
      <c r="N22" s="9"/>
      <c r="P22" s="247">
        <v>2</v>
      </c>
      <c r="Q22" s="247" t="s">
        <v>76</v>
      </c>
      <c r="R22" t="str">
        <f t="shared" ref="R22:R23" si="4">$C$36&amp;Q22</f>
        <v>3R</v>
      </c>
      <c r="S22" t="str">
        <f>TEXT($C$35,"0#")&amp;Q22</f>
        <v>07R</v>
      </c>
    </row>
    <row r="23" spans="1:19" ht="17.25" customHeight="1" x14ac:dyDescent="0.25">
      <c r="A23" s="18"/>
      <c r="B23" s="19" t="s">
        <v>19</v>
      </c>
      <c r="C23" s="44"/>
      <c r="D23" s="44"/>
      <c r="E23" s="44"/>
      <c r="F23" s="44"/>
      <c r="G23" s="20">
        <f t="shared" si="0"/>
        <v>0</v>
      </c>
      <c r="H23" s="44"/>
      <c r="I23" s="44"/>
      <c r="J23" s="43">
        <v>501</v>
      </c>
      <c r="K23" s="43">
        <v>221</v>
      </c>
      <c r="L23" s="20">
        <f t="shared" si="1"/>
        <v>722</v>
      </c>
      <c r="M23" s="21">
        <f t="shared" si="2"/>
        <v>722</v>
      </c>
      <c r="N23" s="9"/>
      <c r="P23" s="247">
        <v>2</v>
      </c>
      <c r="Q23" s="247" t="s">
        <v>76</v>
      </c>
      <c r="R23" t="str">
        <f t="shared" si="4"/>
        <v>3R</v>
      </c>
      <c r="S23" t="str">
        <f>TEXT($C$35,"0#")&amp;Q23</f>
        <v>07R</v>
      </c>
    </row>
    <row r="24" spans="1:19" ht="17.25" customHeight="1" thickBot="1" x14ac:dyDescent="0.3">
      <c r="A24" s="22" t="s">
        <v>20</v>
      </c>
      <c r="B24" s="23"/>
      <c r="C24" s="45" t="s">
        <v>21</v>
      </c>
      <c r="D24" s="45" t="s">
        <v>21</v>
      </c>
      <c r="E24" s="45"/>
      <c r="F24" s="45" t="s">
        <v>21</v>
      </c>
      <c r="G24" s="24">
        <f t="shared" si="0"/>
        <v>0</v>
      </c>
      <c r="H24" s="45" t="s">
        <v>21</v>
      </c>
      <c r="I24" s="45" t="s">
        <v>21</v>
      </c>
      <c r="J24" s="45">
        <f t="shared" ref="J24:K24" si="5">IF(J22&lt;&gt;0,J23/J22-1,"")</f>
        <v>0</v>
      </c>
      <c r="K24" s="45">
        <f t="shared" si="5"/>
        <v>0</v>
      </c>
      <c r="L24" s="24">
        <f t="shared" si="1"/>
        <v>0</v>
      </c>
      <c r="M24" s="25">
        <f t="shared" si="2"/>
        <v>0</v>
      </c>
      <c r="N24" s="9"/>
      <c r="P24" s="247"/>
      <c r="Q24" s="247"/>
    </row>
    <row r="25" spans="1:19" ht="17.25" customHeight="1" thickBot="1" x14ac:dyDescent="0.3">
      <c r="A25" s="42" t="s">
        <v>34</v>
      </c>
      <c r="B25" s="15" t="s">
        <v>18</v>
      </c>
      <c r="C25" s="43"/>
      <c r="D25" s="43"/>
      <c r="E25" s="43"/>
      <c r="F25" s="43"/>
      <c r="G25" s="16">
        <f t="shared" ref="G25:G27" si="6">SUM(C25:F25)</f>
        <v>0</v>
      </c>
      <c r="H25" s="43"/>
      <c r="I25" s="43"/>
      <c r="J25" s="43">
        <v>560</v>
      </c>
      <c r="K25" s="43">
        <v>273</v>
      </c>
      <c r="L25" s="16">
        <f t="shared" ref="L25:L27" si="7">SUM(H25:K25)</f>
        <v>833</v>
      </c>
      <c r="M25" s="17">
        <f t="shared" si="2"/>
        <v>833</v>
      </c>
      <c r="N25" s="9"/>
      <c r="P25" s="247">
        <v>3</v>
      </c>
      <c r="Q25" s="247" t="s">
        <v>76</v>
      </c>
      <c r="R25" t="str">
        <f t="shared" ref="R25:R26" si="8">$C$36&amp;Q25</f>
        <v>3R</v>
      </c>
      <c r="S25" t="str">
        <f>TEXT($C$35,"0#")&amp;Q25</f>
        <v>07R</v>
      </c>
    </row>
    <row r="26" spans="1:19" ht="17.25" customHeight="1" x14ac:dyDescent="0.25">
      <c r="A26" s="18"/>
      <c r="B26" s="19" t="s">
        <v>19</v>
      </c>
      <c r="C26" s="44"/>
      <c r="D26" s="44"/>
      <c r="E26" s="44"/>
      <c r="F26" s="44"/>
      <c r="G26" s="20">
        <f t="shared" si="6"/>
        <v>0</v>
      </c>
      <c r="H26" s="44"/>
      <c r="I26" s="44"/>
      <c r="J26" s="43">
        <v>560</v>
      </c>
      <c r="K26" s="43">
        <v>273</v>
      </c>
      <c r="L26" s="20">
        <f t="shared" si="7"/>
        <v>833</v>
      </c>
      <c r="M26" s="21">
        <f t="shared" si="2"/>
        <v>833</v>
      </c>
      <c r="N26" s="9"/>
      <c r="P26" s="247">
        <v>3</v>
      </c>
      <c r="Q26" s="247" t="s">
        <v>76</v>
      </c>
      <c r="R26" t="str">
        <f t="shared" si="8"/>
        <v>3R</v>
      </c>
      <c r="S26" t="str">
        <f>TEXT($C$35,"0#")&amp;Q26</f>
        <v>07R</v>
      </c>
    </row>
    <row r="27" spans="1:19" ht="17.25" customHeight="1" thickBot="1" x14ac:dyDescent="0.3">
      <c r="A27" s="22" t="s">
        <v>20</v>
      </c>
      <c r="B27" s="23"/>
      <c r="C27" s="45" t="s">
        <v>21</v>
      </c>
      <c r="D27" s="45" t="s">
        <v>21</v>
      </c>
      <c r="E27" s="45"/>
      <c r="F27" s="45" t="s">
        <v>21</v>
      </c>
      <c r="G27" s="26">
        <f t="shared" si="6"/>
        <v>0</v>
      </c>
      <c r="H27" s="45" t="s">
        <v>21</v>
      </c>
      <c r="I27" s="45" t="s">
        <v>21</v>
      </c>
      <c r="J27" s="45">
        <f t="shared" ref="J27:K27" si="9">IF(J25&lt;&gt;0,J26/J25-1,"")</f>
        <v>0</v>
      </c>
      <c r="K27" s="45">
        <f t="shared" si="9"/>
        <v>0</v>
      </c>
      <c r="L27" s="26">
        <f t="shared" si="7"/>
        <v>0</v>
      </c>
      <c r="M27" s="27">
        <f t="shared" si="2"/>
        <v>0</v>
      </c>
      <c r="N27" s="9"/>
      <c r="P27" s="247"/>
      <c r="Q27" s="247"/>
    </row>
    <row r="28" spans="1:19" ht="17.25" customHeight="1" thickBot="1" x14ac:dyDescent="0.3">
      <c r="A28" s="42" t="s">
        <v>35</v>
      </c>
      <c r="B28" s="15" t="s">
        <v>18</v>
      </c>
      <c r="C28" s="43"/>
      <c r="D28" s="43"/>
      <c r="E28" s="43"/>
      <c r="F28" s="43"/>
      <c r="G28" s="16">
        <f t="shared" si="0"/>
        <v>0</v>
      </c>
      <c r="H28" s="43"/>
      <c r="I28" s="43"/>
      <c r="J28" s="43">
        <v>501</v>
      </c>
      <c r="K28" s="43">
        <v>221</v>
      </c>
      <c r="L28" s="16">
        <f t="shared" si="1"/>
        <v>722</v>
      </c>
      <c r="M28" s="17">
        <f t="shared" si="2"/>
        <v>722</v>
      </c>
      <c r="N28" s="9"/>
      <c r="P28" s="247">
        <v>2</v>
      </c>
      <c r="Q28" s="247" t="s">
        <v>76</v>
      </c>
      <c r="R28" t="str">
        <f t="shared" ref="R28:R29" si="10">$C$36&amp;Q28</f>
        <v>3R</v>
      </c>
      <c r="S28" t="str">
        <f>TEXT($C$35,"0#")&amp;Q28</f>
        <v>07R</v>
      </c>
    </row>
    <row r="29" spans="1:19" ht="17.25" customHeight="1" x14ac:dyDescent="0.25">
      <c r="A29" s="18"/>
      <c r="B29" s="19" t="s">
        <v>19</v>
      </c>
      <c r="C29" s="44"/>
      <c r="D29" s="44"/>
      <c r="E29" s="44"/>
      <c r="F29" s="44"/>
      <c r="G29" s="20">
        <f t="shared" si="0"/>
        <v>0</v>
      </c>
      <c r="H29" s="44"/>
      <c r="I29" s="44"/>
      <c r="J29" s="43">
        <v>501</v>
      </c>
      <c r="K29" s="43">
        <v>221</v>
      </c>
      <c r="L29" s="20">
        <f t="shared" si="1"/>
        <v>722</v>
      </c>
      <c r="M29" s="21">
        <f t="shared" si="2"/>
        <v>722</v>
      </c>
      <c r="N29" s="9"/>
      <c r="P29" s="247">
        <v>2</v>
      </c>
      <c r="Q29" s="247" t="s">
        <v>76</v>
      </c>
      <c r="R29" t="str">
        <f t="shared" si="10"/>
        <v>3R</v>
      </c>
      <c r="S29" t="str">
        <f>TEXT($C$35,"0#")&amp;Q29</f>
        <v>07R</v>
      </c>
    </row>
    <row r="30" spans="1:19" ht="17.25" customHeight="1" thickBot="1" x14ac:dyDescent="0.3">
      <c r="A30" s="22" t="s">
        <v>20</v>
      </c>
      <c r="B30" s="23"/>
      <c r="C30" s="45" t="s">
        <v>21</v>
      </c>
      <c r="D30" s="45" t="s">
        <v>21</v>
      </c>
      <c r="E30" s="45"/>
      <c r="F30" s="45" t="s">
        <v>21</v>
      </c>
      <c r="G30" s="26">
        <f t="shared" si="0"/>
        <v>0</v>
      </c>
      <c r="H30" s="45" t="s">
        <v>21</v>
      </c>
      <c r="I30" s="45" t="s">
        <v>21</v>
      </c>
      <c r="J30" s="45">
        <f t="shared" ref="J30:K30" si="11">IF(J28&lt;&gt;0,J29/J28-1,"")</f>
        <v>0</v>
      </c>
      <c r="K30" s="45">
        <f t="shared" si="11"/>
        <v>0</v>
      </c>
      <c r="L30" s="26">
        <f t="shared" si="1"/>
        <v>0</v>
      </c>
      <c r="M30" s="27">
        <f t="shared" si="2"/>
        <v>0</v>
      </c>
      <c r="N30" s="9"/>
    </row>
    <row r="31" spans="1:19" ht="17.25" customHeight="1" x14ac:dyDescent="0.25">
      <c r="A31" s="28" t="s">
        <v>22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9" ht="17.25" customHeight="1" x14ac:dyDescent="0.25">
      <c r="A32" s="244" t="s">
        <v>150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4" ht="17.25" customHeight="1" x14ac:dyDescent="0.25">
      <c r="A33" s="29" t="s">
        <v>23</v>
      </c>
      <c r="B33" s="29"/>
      <c r="C33" s="29"/>
      <c r="D33" s="29"/>
      <c r="E33" s="29"/>
      <c r="F33" s="29"/>
      <c r="G33" s="29"/>
      <c r="H33" s="29"/>
      <c r="I33" s="9"/>
      <c r="J33" s="9"/>
      <c r="K33" s="9"/>
      <c r="L33" s="9"/>
      <c r="M33" s="9"/>
      <c r="N33" s="9"/>
    </row>
    <row r="34" spans="1:1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21" customHeight="1" x14ac:dyDescent="0.25">
      <c r="A35" s="30" t="s">
        <v>24</v>
      </c>
      <c r="B35" s="46" t="s">
        <v>104</v>
      </c>
      <c r="C35" s="245">
        <v>7</v>
      </c>
      <c r="D35" s="46"/>
      <c r="E35" s="46" t="s">
        <v>139</v>
      </c>
      <c r="F35" s="245">
        <v>500</v>
      </c>
      <c r="G35" s="46"/>
      <c r="H35" s="31" t="s">
        <v>25</v>
      </c>
      <c r="I35" s="46" t="str">
        <f>B35</f>
        <v>Class</v>
      </c>
      <c r="J35" s="46">
        <f t="shared" ref="J35:J37" si="12">C35</f>
        <v>7</v>
      </c>
      <c r="K35" s="46"/>
      <c r="L35" s="46" t="str">
        <f>E35</f>
        <v>Coll Deductible</v>
      </c>
      <c r="M35" s="46">
        <f t="shared" ref="L35:M39" si="13">F35</f>
        <v>500</v>
      </c>
      <c r="N35" s="9"/>
    </row>
    <row r="36" spans="1:14" ht="21" customHeight="1" x14ac:dyDescent="0.25">
      <c r="A36" s="9"/>
      <c r="B36" s="47" t="s">
        <v>106</v>
      </c>
      <c r="C36" s="246">
        <v>3</v>
      </c>
      <c r="D36" s="47"/>
      <c r="E36" s="47" t="s">
        <v>140</v>
      </c>
      <c r="F36" s="47">
        <f>F35</f>
        <v>500</v>
      </c>
      <c r="G36" s="47"/>
      <c r="H36" s="9"/>
      <c r="I36" s="47" t="str">
        <f t="shared" ref="I36:I40" si="14">B36</f>
        <v>DR</v>
      </c>
      <c r="J36" s="47">
        <f t="shared" si="12"/>
        <v>3</v>
      </c>
      <c r="K36" s="47"/>
      <c r="L36" s="47" t="str">
        <f t="shared" si="13"/>
        <v>Comp Deductible</v>
      </c>
      <c r="M36" s="47">
        <f t="shared" si="13"/>
        <v>500</v>
      </c>
      <c r="N36" s="9"/>
    </row>
    <row r="37" spans="1:14" ht="21" customHeight="1" x14ac:dyDescent="0.25">
      <c r="A37" s="9"/>
      <c r="B37" s="47" t="s">
        <v>101</v>
      </c>
      <c r="C37" s="246">
        <v>1000000</v>
      </c>
      <c r="D37" s="47"/>
      <c r="E37" s="47"/>
      <c r="F37" s="47"/>
      <c r="G37" s="47"/>
      <c r="H37" s="9"/>
      <c r="I37" s="47" t="str">
        <f t="shared" si="14"/>
        <v>Limit</v>
      </c>
      <c r="J37" s="47">
        <f t="shared" si="12"/>
        <v>1000000</v>
      </c>
      <c r="K37" s="47"/>
      <c r="L37" s="47"/>
      <c r="M37" s="47"/>
      <c r="N37" s="9"/>
    </row>
    <row r="38" spans="1:14" ht="21" customHeight="1" x14ac:dyDescent="0.25">
      <c r="A38" s="9"/>
      <c r="B38" s="47" t="s">
        <v>141</v>
      </c>
      <c r="C38" s="250">
        <v>0</v>
      </c>
      <c r="D38" s="47"/>
      <c r="E38" s="47" t="s">
        <v>142</v>
      </c>
      <c r="F38" s="246">
        <v>33</v>
      </c>
      <c r="G38" s="47"/>
      <c r="H38" s="9"/>
      <c r="I38" s="47" t="str">
        <f t="shared" si="14"/>
        <v>Conviction s/c</v>
      </c>
      <c r="J38" s="254">
        <v>0</v>
      </c>
      <c r="K38" s="47"/>
      <c r="L38" s="47" t="str">
        <f t="shared" si="13"/>
        <v>Collision Rate Group</v>
      </c>
      <c r="M38" s="47">
        <f t="shared" si="13"/>
        <v>33</v>
      </c>
      <c r="N38" s="9"/>
    </row>
    <row r="39" spans="1:14" ht="21" customHeight="1" x14ac:dyDescent="0.25">
      <c r="A39" s="9"/>
      <c r="B39" s="47" t="s">
        <v>143</v>
      </c>
      <c r="C39" s="250">
        <v>0</v>
      </c>
      <c r="D39" s="47"/>
      <c r="E39" s="47" t="s">
        <v>144</v>
      </c>
      <c r="F39" s="246">
        <v>32</v>
      </c>
      <c r="G39" s="47"/>
      <c r="H39" s="9"/>
      <c r="I39" s="47" t="str">
        <f t="shared" si="14"/>
        <v>Claim s/c</v>
      </c>
      <c r="J39" s="254">
        <v>0</v>
      </c>
      <c r="K39" s="47"/>
      <c r="L39" s="47" t="str">
        <f t="shared" si="13"/>
        <v>Comprehensive Rate Group</v>
      </c>
      <c r="M39" s="47">
        <f t="shared" si="13"/>
        <v>32</v>
      </c>
      <c r="N39" s="9"/>
    </row>
    <row r="40" spans="1:14" x14ac:dyDescent="0.25">
      <c r="B40" s="48" t="s">
        <v>145</v>
      </c>
      <c r="C40" s="251">
        <v>0</v>
      </c>
      <c r="D40" s="48"/>
      <c r="E40" s="48"/>
      <c r="F40" s="48"/>
      <c r="G40" s="48"/>
      <c r="I40" s="48" t="str">
        <f t="shared" si="14"/>
        <v>Clean Driver Discount</v>
      </c>
      <c r="J40" s="255">
        <v>0</v>
      </c>
      <c r="K40" s="48"/>
      <c r="L40" s="48"/>
      <c r="M40" s="48"/>
    </row>
    <row r="45" spans="1:14" x14ac:dyDescent="0.25">
      <c r="B45" s="248"/>
      <c r="C45" s="248"/>
      <c r="D45" s="248"/>
      <c r="E45" s="248"/>
      <c r="F45" s="248"/>
      <c r="H45" s="248"/>
      <c r="I45" s="248"/>
      <c r="J45" s="248"/>
      <c r="K45" s="248"/>
    </row>
    <row r="46" spans="1:14" x14ac:dyDescent="0.25">
      <c r="B46" s="248"/>
      <c r="C46" s="249"/>
      <c r="D46" s="249"/>
      <c r="E46" s="249"/>
      <c r="F46" s="249"/>
      <c r="H46" s="249"/>
      <c r="I46" s="249"/>
      <c r="J46" s="249"/>
      <c r="K46" s="249"/>
    </row>
    <row r="48" spans="1:14" x14ac:dyDescent="0.25">
      <c r="B48" s="248"/>
      <c r="C48" s="256"/>
    </row>
  </sheetData>
  <mergeCells count="5">
    <mergeCell ref="C3:I3"/>
    <mergeCell ref="K3:M3"/>
    <mergeCell ref="L4:M4"/>
    <mergeCell ref="L5:M5"/>
    <mergeCell ref="A18:B18"/>
  </mergeCells>
  <pageMargins left="0.7" right="0.7" top="0.75" bottom="0.75" header="0.3" footer="0.3"/>
  <pageSetup scale="5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S48"/>
  <sheetViews>
    <sheetView zoomScale="75" zoomScaleNormal="75" workbookViewId="0">
      <selection activeCell="F74" sqref="F74"/>
    </sheetView>
  </sheetViews>
  <sheetFormatPr defaultRowHeight="15" x14ac:dyDescent="0.25"/>
  <cols>
    <col min="1" max="1" width="19.85546875" customWidth="1"/>
    <col min="2" max="3" width="17.85546875" customWidth="1"/>
    <col min="4" max="13" width="17.5703125" customWidth="1"/>
    <col min="257" max="257" width="19.85546875" customWidth="1"/>
    <col min="258" max="259" width="17.85546875" customWidth="1"/>
    <col min="260" max="269" width="17.5703125" customWidth="1"/>
    <col min="513" max="513" width="19.85546875" customWidth="1"/>
    <col min="514" max="515" width="17.85546875" customWidth="1"/>
    <col min="516" max="525" width="17.5703125" customWidth="1"/>
    <col min="769" max="769" width="19.85546875" customWidth="1"/>
    <col min="770" max="771" width="17.85546875" customWidth="1"/>
    <col min="772" max="781" width="17.5703125" customWidth="1"/>
    <col min="1025" max="1025" width="19.85546875" customWidth="1"/>
    <col min="1026" max="1027" width="17.85546875" customWidth="1"/>
    <col min="1028" max="1037" width="17.5703125" customWidth="1"/>
    <col min="1281" max="1281" width="19.85546875" customWidth="1"/>
    <col min="1282" max="1283" width="17.85546875" customWidth="1"/>
    <col min="1284" max="1293" width="17.5703125" customWidth="1"/>
    <col min="1537" max="1537" width="19.85546875" customWidth="1"/>
    <col min="1538" max="1539" width="17.85546875" customWidth="1"/>
    <col min="1540" max="1549" width="17.5703125" customWidth="1"/>
    <col min="1793" max="1793" width="19.85546875" customWidth="1"/>
    <col min="1794" max="1795" width="17.85546875" customWidth="1"/>
    <col min="1796" max="1805" width="17.5703125" customWidth="1"/>
    <col min="2049" max="2049" width="19.85546875" customWidth="1"/>
    <col min="2050" max="2051" width="17.85546875" customWidth="1"/>
    <col min="2052" max="2061" width="17.5703125" customWidth="1"/>
    <col min="2305" max="2305" width="19.85546875" customWidth="1"/>
    <col min="2306" max="2307" width="17.85546875" customWidth="1"/>
    <col min="2308" max="2317" width="17.5703125" customWidth="1"/>
    <col min="2561" max="2561" width="19.85546875" customWidth="1"/>
    <col min="2562" max="2563" width="17.85546875" customWidth="1"/>
    <col min="2564" max="2573" width="17.5703125" customWidth="1"/>
    <col min="2817" max="2817" width="19.85546875" customWidth="1"/>
    <col min="2818" max="2819" width="17.85546875" customWidth="1"/>
    <col min="2820" max="2829" width="17.5703125" customWidth="1"/>
    <col min="3073" max="3073" width="19.85546875" customWidth="1"/>
    <col min="3074" max="3075" width="17.85546875" customWidth="1"/>
    <col min="3076" max="3085" width="17.5703125" customWidth="1"/>
    <col min="3329" max="3329" width="19.85546875" customWidth="1"/>
    <col min="3330" max="3331" width="17.85546875" customWidth="1"/>
    <col min="3332" max="3341" width="17.5703125" customWidth="1"/>
    <col min="3585" max="3585" width="19.85546875" customWidth="1"/>
    <col min="3586" max="3587" width="17.85546875" customWidth="1"/>
    <col min="3588" max="3597" width="17.5703125" customWidth="1"/>
    <col min="3841" max="3841" width="19.85546875" customWidth="1"/>
    <col min="3842" max="3843" width="17.85546875" customWidth="1"/>
    <col min="3844" max="3853" width="17.5703125" customWidth="1"/>
    <col min="4097" max="4097" width="19.85546875" customWidth="1"/>
    <col min="4098" max="4099" width="17.85546875" customWidth="1"/>
    <col min="4100" max="4109" width="17.5703125" customWidth="1"/>
    <col min="4353" max="4353" width="19.85546875" customWidth="1"/>
    <col min="4354" max="4355" width="17.85546875" customWidth="1"/>
    <col min="4356" max="4365" width="17.5703125" customWidth="1"/>
    <col min="4609" max="4609" width="19.85546875" customWidth="1"/>
    <col min="4610" max="4611" width="17.85546875" customWidth="1"/>
    <col min="4612" max="4621" width="17.5703125" customWidth="1"/>
    <col min="4865" max="4865" width="19.85546875" customWidth="1"/>
    <col min="4866" max="4867" width="17.85546875" customWidth="1"/>
    <col min="4868" max="4877" width="17.5703125" customWidth="1"/>
    <col min="5121" max="5121" width="19.85546875" customWidth="1"/>
    <col min="5122" max="5123" width="17.85546875" customWidth="1"/>
    <col min="5124" max="5133" width="17.5703125" customWidth="1"/>
    <col min="5377" max="5377" width="19.85546875" customWidth="1"/>
    <col min="5378" max="5379" width="17.85546875" customWidth="1"/>
    <col min="5380" max="5389" width="17.5703125" customWidth="1"/>
    <col min="5633" max="5633" width="19.85546875" customWidth="1"/>
    <col min="5634" max="5635" width="17.85546875" customWidth="1"/>
    <col min="5636" max="5645" width="17.5703125" customWidth="1"/>
    <col min="5889" max="5889" width="19.85546875" customWidth="1"/>
    <col min="5890" max="5891" width="17.85546875" customWidth="1"/>
    <col min="5892" max="5901" width="17.5703125" customWidth="1"/>
    <col min="6145" max="6145" width="19.85546875" customWidth="1"/>
    <col min="6146" max="6147" width="17.85546875" customWidth="1"/>
    <col min="6148" max="6157" width="17.5703125" customWidth="1"/>
    <col min="6401" max="6401" width="19.85546875" customWidth="1"/>
    <col min="6402" max="6403" width="17.85546875" customWidth="1"/>
    <col min="6404" max="6413" width="17.5703125" customWidth="1"/>
    <col min="6657" max="6657" width="19.85546875" customWidth="1"/>
    <col min="6658" max="6659" width="17.85546875" customWidth="1"/>
    <col min="6660" max="6669" width="17.5703125" customWidth="1"/>
    <col min="6913" max="6913" width="19.85546875" customWidth="1"/>
    <col min="6914" max="6915" width="17.85546875" customWidth="1"/>
    <col min="6916" max="6925" width="17.5703125" customWidth="1"/>
    <col min="7169" max="7169" width="19.85546875" customWidth="1"/>
    <col min="7170" max="7171" width="17.85546875" customWidth="1"/>
    <col min="7172" max="7181" width="17.5703125" customWidth="1"/>
    <col min="7425" max="7425" width="19.85546875" customWidth="1"/>
    <col min="7426" max="7427" width="17.85546875" customWidth="1"/>
    <col min="7428" max="7437" width="17.5703125" customWidth="1"/>
    <col min="7681" max="7681" width="19.85546875" customWidth="1"/>
    <col min="7682" max="7683" width="17.85546875" customWidth="1"/>
    <col min="7684" max="7693" width="17.5703125" customWidth="1"/>
    <col min="7937" max="7937" width="19.85546875" customWidth="1"/>
    <col min="7938" max="7939" width="17.85546875" customWidth="1"/>
    <col min="7940" max="7949" width="17.5703125" customWidth="1"/>
    <col min="8193" max="8193" width="19.85546875" customWidth="1"/>
    <col min="8194" max="8195" width="17.85546875" customWidth="1"/>
    <col min="8196" max="8205" width="17.5703125" customWidth="1"/>
    <col min="8449" max="8449" width="19.85546875" customWidth="1"/>
    <col min="8450" max="8451" width="17.85546875" customWidth="1"/>
    <col min="8452" max="8461" width="17.5703125" customWidth="1"/>
    <col min="8705" max="8705" width="19.85546875" customWidth="1"/>
    <col min="8706" max="8707" width="17.85546875" customWidth="1"/>
    <col min="8708" max="8717" width="17.5703125" customWidth="1"/>
    <col min="8961" max="8961" width="19.85546875" customWidth="1"/>
    <col min="8962" max="8963" width="17.85546875" customWidth="1"/>
    <col min="8964" max="8973" width="17.5703125" customWidth="1"/>
    <col min="9217" max="9217" width="19.85546875" customWidth="1"/>
    <col min="9218" max="9219" width="17.85546875" customWidth="1"/>
    <col min="9220" max="9229" width="17.5703125" customWidth="1"/>
    <col min="9473" max="9473" width="19.85546875" customWidth="1"/>
    <col min="9474" max="9475" width="17.85546875" customWidth="1"/>
    <col min="9476" max="9485" width="17.5703125" customWidth="1"/>
    <col min="9729" max="9729" width="19.85546875" customWidth="1"/>
    <col min="9730" max="9731" width="17.85546875" customWidth="1"/>
    <col min="9732" max="9741" width="17.5703125" customWidth="1"/>
    <col min="9985" max="9985" width="19.85546875" customWidth="1"/>
    <col min="9986" max="9987" width="17.85546875" customWidth="1"/>
    <col min="9988" max="9997" width="17.5703125" customWidth="1"/>
    <col min="10241" max="10241" width="19.85546875" customWidth="1"/>
    <col min="10242" max="10243" width="17.85546875" customWidth="1"/>
    <col min="10244" max="10253" width="17.5703125" customWidth="1"/>
    <col min="10497" max="10497" width="19.85546875" customWidth="1"/>
    <col min="10498" max="10499" width="17.85546875" customWidth="1"/>
    <col min="10500" max="10509" width="17.5703125" customWidth="1"/>
    <col min="10753" max="10753" width="19.85546875" customWidth="1"/>
    <col min="10754" max="10755" width="17.85546875" customWidth="1"/>
    <col min="10756" max="10765" width="17.5703125" customWidth="1"/>
    <col min="11009" max="11009" width="19.85546875" customWidth="1"/>
    <col min="11010" max="11011" width="17.85546875" customWidth="1"/>
    <col min="11012" max="11021" width="17.5703125" customWidth="1"/>
    <col min="11265" max="11265" width="19.85546875" customWidth="1"/>
    <col min="11266" max="11267" width="17.85546875" customWidth="1"/>
    <col min="11268" max="11277" width="17.5703125" customWidth="1"/>
    <col min="11521" max="11521" width="19.85546875" customWidth="1"/>
    <col min="11522" max="11523" width="17.85546875" customWidth="1"/>
    <col min="11524" max="11533" width="17.5703125" customWidth="1"/>
    <col min="11777" max="11777" width="19.85546875" customWidth="1"/>
    <col min="11778" max="11779" width="17.85546875" customWidth="1"/>
    <col min="11780" max="11789" width="17.5703125" customWidth="1"/>
    <col min="12033" max="12033" width="19.85546875" customWidth="1"/>
    <col min="12034" max="12035" width="17.85546875" customWidth="1"/>
    <col min="12036" max="12045" width="17.5703125" customWidth="1"/>
    <col min="12289" max="12289" width="19.85546875" customWidth="1"/>
    <col min="12290" max="12291" width="17.85546875" customWidth="1"/>
    <col min="12292" max="12301" width="17.5703125" customWidth="1"/>
    <col min="12545" max="12545" width="19.85546875" customWidth="1"/>
    <col min="12546" max="12547" width="17.85546875" customWidth="1"/>
    <col min="12548" max="12557" width="17.5703125" customWidth="1"/>
    <col min="12801" max="12801" width="19.85546875" customWidth="1"/>
    <col min="12802" max="12803" width="17.85546875" customWidth="1"/>
    <col min="12804" max="12813" width="17.5703125" customWidth="1"/>
    <col min="13057" max="13057" width="19.85546875" customWidth="1"/>
    <col min="13058" max="13059" width="17.85546875" customWidth="1"/>
    <col min="13060" max="13069" width="17.5703125" customWidth="1"/>
    <col min="13313" max="13313" width="19.85546875" customWidth="1"/>
    <col min="13314" max="13315" width="17.85546875" customWidth="1"/>
    <col min="13316" max="13325" width="17.5703125" customWidth="1"/>
    <col min="13569" max="13569" width="19.85546875" customWidth="1"/>
    <col min="13570" max="13571" width="17.85546875" customWidth="1"/>
    <col min="13572" max="13581" width="17.5703125" customWidth="1"/>
    <col min="13825" max="13825" width="19.85546875" customWidth="1"/>
    <col min="13826" max="13827" width="17.85546875" customWidth="1"/>
    <col min="13828" max="13837" width="17.5703125" customWidth="1"/>
    <col min="14081" max="14081" width="19.85546875" customWidth="1"/>
    <col min="14082" max="14083" width="17.85546875" customWidth="1"/>
    <col min="14084" max="14093" width="17.5703125" customWidth="1"/>
    <col min="14337" max="14337" width="19.85546875" customWidth="1"/>
    <col min="14338" max="14339" width="17.85546875" customWidth="1"/>
    <col min="14340" max="14349" width="17.5703125" customWidth="1"/>
    <col min="14593" max="14593" width="19.85546875" customWidth="1"/>
    <col min="14594" max="14595" width="17.85546875" customWidth="1"/>
    <col min="14596" max="14605" width="17.5703125" customWidth="1"/>
    <col min="14849" max="14849" width="19.85546875" customWidth="1"/>
    <col min="14850" max="14851" width="17.85546875" customWidth="1"/>
    <col min="14852" max="14861" width="17.5703125" customWidth="1"/>
    <col min="15105" max="15105" width="19.85546875" customWidth="1"/>
    <col min="15106" max="15107" width="17.85546875" customWidth="1"/>
    <col min="15108" max="15117" width="17.5703125" customWidth="1"/>
    <col min="15361" max="15361" width="19.85546875" customWidth="1"/>
    <col min="15362" max="15363" width="17.85546875" customWidth="1"/>
    <col min="15364" max="15373" width="17.5703125" customWidth="1"/>
    <col min="15617" max="15617" width="19.85546875" customWidth="1"/>
    <col min="15618" max="15619" width="17.85546875" customWidth="1"/>
    <col min="15620" max="15629" width="17.5703125" customWidth="1"/>
    <col min="15873" max="15873" width="19.85546875" customWidth="1"/>
    <col min="15874" max="15875" width="17.85546875" customWidth="1"/>
    <col min="15876" max="15885" width="17.5703125" customWidth="1"/>
    <col min="16129" max="16129" width="19.85546875" customWidth="1"/>
    <col min="16130" max="16131" width="17.85546875" customWidth="1"/>
    <col min="16132" max="16141" width="17.5703125" customWidth="1"/>
  </cols>
  <sheetData>
    <row r="1" spans="1:14" ht="17.25" customHeight="1" x14ac:dyDescent="0.25">
      <c r="A1" s="1"/>
      <c r="B1" s="1"/>
      <c r="C1" s="1"/>
      <c r="D1" s="1"/>
      <c r="F1" s="1"/>
      <c r="G1" s="1"/>
      <c r="H1" s="1"/>
      <c r="I1" s="1"/>
      <c r="J1" s="3"/>
      <c r="K1" s="3"/>
      <c r="L1" s="1"/>
      <c r="M1" s="2"/>
    </row>
    <row r="2" spans="1:14" ht="17.25" customHeight="1" x14ac:dyDescent="0.25">
      <c r="A2" s="1"/>
      <c r="B2" s="1"/>
      <c r="C2" s="1"/>
      <c r="D2" s="1"/>
      <c r="E2" s="1"/>
      <c r="G2" s="1"/>
      <c r="H2" s="1"/>
      <c r="I2" s="1"/>
      <c r="J2" s="1"/>
      <c r="K2" s="3"/>
      <c r="L2" s="3"/>
      <c r="M2" s="1"/>
      <c r="N2" s="2"/>
    </row>
    <row r="3" spans="1:14" ht="19.5" customHeight="1" x14ac:dyDescent="0.25">
      <c r="A3" s="4" t="s">
        <v>0</v>
      </c>
      <c r="B3" s="5"/>
      <c r="C3" s="270" t="str">
        <f>'PPV 1'!C3:I3</f>
        <v>Facility Association</v>
      </c>
      <c r="D3" s="270"/>
      <c r="E3" s="270"/>
      <c r="F3" s="270"/>
      <c r="G3" s="270"/>
      <c r="H3" s="270"/>
      <c r="I3" s="270"/>
      <c r="J3" s="1"/>
      <c r="K3" s="271" t="s">
        <v>1</v>
      </c>
      <c r="L3" s="272"/>
      <c r="M3" s="273"/>
      <c r="N3" s="49"/>
    </row>
    <row r="4" spans="1:14" ht="17.25" customHeight="1" x14ac:dyDescent="0.25">
      <c r="A4" s="1"/>
      <c r="B4" s="1"/>
      <c r="C4" s="1"/>
      <c r="D4" s="1"/>
      <c r="E4" s="1"/>
      <c r="F4" s="1"/>
      <c r="G4" s="1"/>
      <c r="H4" s="1"/>
      <c r="J4" s="50"/>
      <c r="K4" s="51" t="s">
        <v>2</v>
      </c>
      <c r="L4" s="274" t="str">
        <f>'PPV 1'!L4:M4</f>
        <v>100 days post approval</v>
      </c>
      <c r="M4" s="275"/>
    </row>
    <row r="5" spans="1:14" ht="19.5" customHeight="1" x14ac:dyDescent="0.25">
      <c r="A5" s="54" t="s">
        <v>44</v>
      </c>
      <c r="B5" s="6"/>
      <c r="C5" s="6"/>
      <c r="D5" s="7"/>
      <c r="E5" s="7"/>
      <c r="F5" s="7"/>
      <c r="G5" s="7"/>
      <c r="H5" s="1"/>
      <c r="J5" s="50"/>
      <c r="K5" s="52" t="s">
        <v>3</v>
      </c>
      <c r="L5" s="274" t="str">
        <f>'PPV 1'!L5:M5</f>
        <v>100 days post approval</v>
      </c>
      <c r="M5" s="275"/>
    </row>
    <row r="6" spans="1:14" ht="17.25" customHeight="1" x14ac:dyDescent="0.25">
      <c r="A6" s="6"/>
      <c r="B6" s="7"/>
      <c r="C6" s="7"/>
      <c r="D6" s="7"/>
      <c r="E6" s="32"/>
      <c r="F6" s="7"/>
      <c r="G6" s="7"/>
      <c r="H6" s="1"/>
      <c r="J6" s="34"/>
      <c r="K6" s="34"/>
      <c r="L6" s="34"/>
    </row>
    <row r="7" spans="1:14" ht="17.25" customHeight="1" x14ac:dyDescent="0.25">
      <c r="A7" s="55" t="s">
        <v>45</v>
      </c>
      <c r="B7" s="8"/>
      <c r="C7" s="8"/>
      <c r="D7" s="8"/>
      <c r="E7" s="61" t="s">
        <v>53</v>
      </c>
      <c r="F7" s="62"/>
      <c r="G7" s="63"/>
      <c r="H7" s="7"/>
      <c r="K7" s="35" t="s">
        <v>4</v>
      </c>
      <c r="L7" s="36"/>
      <c r="M7" s="37"/>
    </row>
    <row r="8" spans="1:14" ht="17.25" customHeight="1" x14ac:dyDescent="0.25">
      <c r="A8" s="56" t="s">
        <v>46</v>
      </c>
      <c r="B8" s="1"/>
      <c r="C8" s="1"/>
      <c r="D8" s="1"/>
      <c r="E8" s="64" t="s">
        <v>52</v>
      </c>
      <c r="F8" s="65"/>
      <c r="G8" s="66"/>
      <c r="H8" s="7"/>
      <c r="K8" s="38" t="s">
        <v>5</v>
      </c>
      <c r="L8" s="39"/>
      <c r="M8" s="40"/>
    </row>
    <row r="9" spans="1:14" ht="17.25" customHeight="1" x14ac:dyDescent="0.25">
      <c r="A9" s="56" t="s">
        <v>27</v>
      </c>
      <c r="B9" s="10"/>
      <c r="C9" s="10"/>
      <c r="D9" s="9"/>
      <c r="E9" s="64" t="s">
        <v>54</v>
      </c>
      <c r="F9" s="65"/>
      <c r="G9" s="66"/>
      <c r="H9" s="7"/>
      <c r="K9" s="38" t="s">
        <v>6</v>
      </c>
      <c r="L9" s="39"/>
      <c r="M9" s="40"/>
    </row>
    <row r="10" spans="1:14" ht="17.25" customHeight="1" x14ac:dyDescent="0.25">
      <c r="A10" s="57" t="s">
        <v>38</v>
      </c>
      <c r="B10" s="10"/>
      <c r="C10" s="8"/>
      <c r="D10" s="7"/>
      <c r="E10" s="64" t="s">
        <v>48</v>
      </c>
      <c r="F10" s="65"/>
      <c r="G10" s="66"/>
      <c r="H10" s="7"/>
      <c r="K10" s="38" t="s">
        <v>56</v>
      </c>
      <c r="L10" s="39"/>
      <c r="M10" s="40"/>
    </row>
    <row r="11" spans="1:14" ht="17.25" customHeight="1" x14ac:dyDescent="0.25">
      <c r="A11" s="58" t="s">
        <v>29</v>
      </c>
      <c r="B11" s="7"/>
      <c r="C11" s="10"/>
      <c r="D11" s="9"/>
      <c r="E11" s="67" t="s">
        <v>55</v>
      </c>
      <c r="F11" s="68"/>
      <c r="G11" s="69"/>
      <c r="H11" s="7"/>
      <c r="K11" s="71" t="s">
        <v>7</v>
      </c>
      <c r="L11" s="70"/>
      <c r="M11" s="72"/>
    </row>
    <row r="12" spans="1:14" ht="17.25" customHeight="1" x14ac:dyDescent="0.25">
      <c r="A12" s="57" t="s">
        <v>47</v>
      </c>
      <c r="B12" s="7"/>
      <c r="C12" s="10"/>
      <c r="D12" s="10"/>
      <c r="E12" s="10"/>
      <c r="F12" s="9"/>
      <c r="G12" s="1"/>
      <c r="H12" s="1"/>
      <c r="K12" s="41" t="s">
        <v>57</v>
      </c>
      <c r="L12" s="73"/>
      <c r="M12" s="74"/>
    </row>
    <row r="13" spans="1:14" ht="17.25" customHeight="1" x14ac:dyDescent="0.25">
      <c r="A13" s="53" t="s">
        <v>48</v>
      </c>
      <c r="B13" s="1"/>
      <c r="C13" s="9"/>
      <c r="D13" s="9"/>
      <c r="E13" s="10"/>
      <c r="F13" s="9"/>
      <c r="G13" s="1"/>
      <c r="H13" s="1"/>
      <c r="I13" s="1"/>
      <c r="J13" s="1"/>
      <c r="K13" s="1"/>
      <c r="L13" s="10"/>
      <c r="M13" s="1"/>
      <c r="N13" s="1"/>
    </row>
    <row r="14" spans="1:14" ht="17.25" customHeight="1" x14ac:dyDescent="0.25">
      <c r="A14" s="59" t="s">
        <v>49</v>
      </c>
      <c r="B14" s="1"/>
      <c r="C14" s="9"/>
      <c r="D14" s="9"/>
      <c r="E14" s="1"/>
      <c r="F14" s="9"/>
      <c r="G14" s="33"/>
      <c r="H14" s="32"/>
      <c r="I14" s="1"/>
      <c r="J14" s="1"/>
      <c r="K14" s="1"/>
      <c r="L14" s="1"/>
      <c r="M14" s="1"/>
      <c r="N14" s="1"/>
    </row>
    <row r="15" spans="1:14" ht="17.25" customHeight="1" x14ac:dyDescent="0.25">
      <c r="A15" s="60" t="s">
        <v>50</v>
      </c>
      <c r="B15" s="1"/>
      <c r="C15" s="1"/>
      <c r="D15" s="1"/>
      <c r="E15" s="9"/>
      <c r="F15" s="9"/>
      <c r="G15" s="7"/>
      <c r="H15" s="7"/>
      <c r="I15" s="1"/>
      <c r="J15" s="1"/>
      <c r="K15" s="1"/>
      <c r="L15" s="1"/>
      <c r="M15" s="1"/>
      <c r="N15" s="1"/>
    </row>
    <row r="16" spans="1:14" ht="17.25" customHeight="1" x14ac:dyDescent="0.25">
      <c r="A16" s="58" t="s">
        <v>51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</row>
    <row r="17" spans="1:19" ht="17.25" customHeight="1" thickBot="1" x14ac:dyDescent="0.3">
      <c r="A17" s="8"/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</row>
    <row r="18" spans="1:19" ht="57.75" customHeight="1" thickBot="1" x14ac:dyDescent="0.3">
      <c r="A18" s="268" t="s">
        <v>30</v>
      </c>
      <c r="B18" s="269"/>
      <c r="C18" s="11" t="s">
        <v>8</v>
      </c>
      <c r="D18" s="11" t="s">
        <v>9</v>
      </c>
      <c r="E18" s="11" t="s">
        <v>31</v>
      </c>
      <c r="F18" s="11" t="s">
        <v>10</v>
      </c>
      <c r="G18" s="12" t="s">
        <v>11</v>
      </c>
      <c r="H18" s="11" t="s">
        <v>12</v>
      </c>
      <c r="I18" s="11" t="s">
        <v>13</v>
      </c>
      <c r="J18" s="11" t="s">
        <v>14</v>
      </c>
      <c r="K18" s="11" t="s">
        <v>15</v>
      </c>
      <c r="L18" s="13" t="s">
        <v>16</v>
      </c>
      <c r="M18" s="14" t="s">
        <v>17</v>
      </c>
      <c r="N18" s="9"/>
      <c r="P18" s="247" t="s">
        <v>146</v>
      </c>
      <c r="R18" s="247" t="s">
        <v>106</v>
      </c>
      <c r="S18" s="247" t="s">
        <v>104</v>
      </c>
    </row>
    <row r="19" spans="1:19" ht="17.25" customHeight="1" thickBot="1" x14ac:dyDescent="0.3">
      <c r="A19" s="42" t="s">
        <v>32</v>
      </c>
      <c r="B19" s="15" t="s">
        <v>18</v>
      </c>
      <c r="C19" s="43"/>
      <c r="D19" s="43"/>
      <c r="E19" s="43"/>
      <c r="F19" s="43"/>
      <c r="G19" s="16">
        <f t="shared" ref="G19:G30" si="0">SUM(C19:F19)</f>
        <v>0</v>
      </c>
      <c r="H19" s="43"/>
      <c r="I19" s="43"/>
      <c r="J19" s="43">
        <v>615</v>
      </c>
      <c r="K19" s="43">
        <v>348</v>
      </c>
      <c r="L19" s="16">
        <f t="shared" ref="L19:L30" si="1">SUM(H19:K19)</f>
        <v>963</v>
      </c>
      <c r="M19" s="17">
        <f t="shared" ref="M19:M30" si="2">SUM(G19,L19)</f>
        <v>963</v>
      </c>
      <c r="N19" s="9"/>
      <c r="P19" s="247">
        <v>1</v>
      </c>
      <c r="Q19" s="247" t="s">
        <v>75</v>
      </c>
      <c r="R19" t="str">
        <f>$C$36&amp;Q19</f>
        <v>3U</v>
      </c>
      <c r="S19" t="str">
        <f>TEXT($C$35,"0#")&amp;Q19</f>
        <v>07U</v>
      </c>
    </row>
    <row r="20" spans="1:19" ht="17.25" customHeight="1" x14ac:dyDescent="0.25">
      <c r="A20" s="18"/>
      <c r="B20" s="19" t="s">
        <v>19</v>
      </c>
      <c r="C20" s="44"/>
      <c r="D20" s="44"/>
      <c r="E20" s="44"/>
      <c r="F20" s="44"/>
      <c r="G20" s="20">
        <f t="shared" si="0"/>
        <v>0</v>
      </c>
      <c r="H20" s="44"/>
      <c r="I20" s="44"/>
      <c r="J20" s="43">
        <v>615</v>
      </c>
      <c r="K20" s="43">
        <v>348</v>
      </c>
      <c r="L20" s="20">
        <f t="shared" si="1"/>
        <v>963</v>
      </c>
      <c r="M20" s="21">
        <f t="shared" si="2"/>
        <v>963</v>
      </c>
      <c r="N20" s="9"/>
      <c r="P20" s="247">
        <v>1</v>
      </c>
      <c r="Q20" s="247" t="s">
        <v>75</v>
      </c>
      <c r="R20" t="str">
        <f>$C$36&amp;Q20</f>
        <v>3U</v>
      </c>
      <c r="S20" t="str">
        <f>TEXT($C$35,"0#")&amp;Q20</f>
        <v>07U</v>
      </c>
    </row>
    <row r="21" spans="1:19" ht="17.25" customHeight="1" thickBot="1" x14ac:dyDescent="0.3">
      <c r="A21" s="22" t="s">
        <v>20</v>
      </c>
      <c r="B21" s="23"/>
      <c r="C21" s="45" t="s">
        <v>21</v>
      </c>
      <c r="D21" s="45" t="s">
        <v>21</v>
      </c>
      <c r="E21" s="45"/>
      <c r="F21" s="45" t="s">
        <v>21</v>
      </c>
      <c r="G21" s="24">
        <f t="shared" si="0"/>
        <v>0</v>
      </c>
      <c r="H21" s="45" t="s">
        <v>21</v>
      </c>
      <c r="I21" s="45" t="s">
        <v>21</v>
      </c>
      <c r="J21" s="45">
        <f t="shared" ref="J21:K21" si="3">IF(J19&lt;&gt;0,J20/J19-1,"")</f>
        <v>0</v>
      </c>
      <c r="K21" s="45">
        <f t="shared" si="3"/>
        <v>0</v>
      </c>
      <c r="L21" s="24">
        <f t="shared" si="1"/>
        <v>0</v>
      </c>
      <c r="M21" s="25">
        <f t="shared" si="2"/>
        <v>0</v>
      </c>
      <c r="N21" s="9"/>
      <c r="P21" s="247"/>
      <c r="Q21" s="247"/>
    </row>
    <row r="22" spans="1:19" ht="17.25" customHeight="1" thickBot="1" x14ac:dyDescent="0.3">
      <c r="A22" s="42" t="s">
        <v>33</v>
      </c>
      <c r="B22" s="15" t="s">
        <v>18</v>
      </c>
      <c r="C22" s="43"/>
      <c r="D22" s="43"/>
      <c r="E22" s="43"/>
      <c r="F22" s="43"/>
      <c r="G22" s="16">
        <f t="shared" si="0"/>
        <v>0</v>
      </c>
      <c r="H22" s="43"/>
      <c r="I22" s="43"/>
      <c r="J22" s="43">
        <v>501</v>
      </c>
      <c r="K22" s="43">
        <v>221</v>
      </c>
      <c r="L22" s="16">
        <f t="shared" si="1"/>
        <v>722</v>
      </c>
      <c r="M22" s="17">
        <f t="shared" si="2"/>
        <v>722</v>
      </c>
      <c r="N22" s="9"/>
      <c r="P22" s="247">
        <v>2</v>
      </c>
      <c r="Q22" s="247" t="s">
        <v>76</v>
      </c>
      <c r="R22" t="str">
        <f t="shared" ref="R22:R23" si="4">$C$36&amp;Q22</f>
        <v>3R</v>
      </c>
      <c r="S22" t="str">
        <f>TEXT($C$35,"0#")&amp;Q22</f>
        <v>07R</v>
      </c>
    </row>
    <row r="23" spans="1:19" ht="17.25" customHeight="1" x14ac:dyDescent="0.25">
      <c r="A23" s="18"/>
      <c r="B23" s="19" t="s">
        <v>19</v>
      </c>
      <c r="C23" s="44"/>
      <c r="D23" s="44"/>
      <c r="E23" s="44"/>
      <c r="F23" s="44"/>
      <c r="G23" s="20">
        <f t="shared" si="0"/>
        <v>0</v>
      </c>
      <c r="H23" s="44"/>
      <c r="I23" s="44"/>
      <c r="J23" s="43">
        <v>501</v>
      </c>
      <c r="K23" s="43">
        <v>221</v>
      </c>
      <c r="L23" s="20">
        <f t="shared" si="1"/>
        <v>722</v>
      </c>
      <c r="M23" s="21">
        <f t="shared" si="2"/>
        <v>722</v>
      </c>
      <c r="N23" s="9"/>
      <c r="P23" s="247">
        <v>2</v>
      </c>
      <c r="Q23" s="247" t="s">
        <v>76</v>
      </c>
      <c r="R23" t="str">
        <f t="shared" si="4"/>
        <v>3R</v>
      </c>
      <c r="S23" t="str">
        <f>TEXT($C$35,"0#")&amp;Q23</f>
        <v>07R</v>
      </c>
    </row>
    <row r="24" spans="1:19" ht="17.25" customHeight="1" thickBot="1" x14ac:dyDescent="0.3">
      <c r="A24" s="22" t="s">
        <v>20</v>
      </c>
      <c r="B24" s="23"/>
      <c r="C24" s="45" t="s">
        <v>21</v>
      </c>
      <c r="D24" s="45" t="s">
        <v>21</v>
      </c>
      <c r="E24" s="45"/>
      <c r="F24" s="45" t="s">
        <v>21</v>
      </c>
      <c r="G24" s="24">
        <f t="shared" si="0"/>
        <v>0</v>
      </c>
      <c r="H24" s="45" t="s">
        <v>21</v>
      </c>
      <c r="I24" s="45" t="s">
        <v>21</v>
      </c>
      <c r="J24" s="45">
        <f t="shared" ref="J24:K24" si="5">IF(J22&lt;&gt;0,J23/J22-1,"")</f>
        <v>0</v>
      </c>
      <c r="K24" s="45">
        <f t="shared" si="5"/>
        <v>0</v>
      </c>
      <c r="L24" s="24">
        <f t="shared" si="1"/>
        <v>0</v>
      </c>
      <c r="M24" s="25">
        <f t="shared" si="2"/>
        <v>0</v>
      </c>
      <c r="N24" s="9"/>
      <c r="P24" s="247"/>
      <c r="Q24" s="247"/>
    </row>
    <row r="25" spans="1:19" ht="17.25" customHeight="1" thickBot="1" x14ac:dyDescent="0.3">
      <c r="A25" s="42" t="s">
        <v>34</v>
      </c>
      <c r="B25" s="15" t="s">
        <v>18</v>
      </c>
      <c r="C25" s="43"/>
      <c r="D25" s="43"/>
      <c r="E25" s="43"/>
      <c r="F25" s="43"/>
      <c r="G25" s="16">
        <f t="shared" ref="G25:G27" si="6">SUM(C25:F25)</f>
        <v>0</v>
      </c>
      <c r="H25" s="43"/>
      <c r="I25" s="43"/>
      <c r="J25" s="43">
        <v>560</v>
      </c>
      <c r="K25" s="43">
        <v>273</v>
      </c>
      <c r="L25" s="16">
        <f t="shared" si="1"/>
        <v>833</v>
      </c>
      <c r="M25" s="17">
        <f t="shared" si="2"/>
        <v>833</v>
      </c>
      <c r="N25" s="9"/>
      <c r="P25" s="247">
        <v>3</v>
      </c>
      <c r="Q25" s="247" t="s">
        <v>76</v>
      </c>
      <c r="R25" t="str">
        <f t="shared" ref="R25:R26" si="7">$C$36&amp;Q25</f>
        <v>3R</v>
      </c>
      <c r="S25" t="str">
        <f>TEXT($C$35,"0#")&amp;Q25</f>
        <v>07R</v>
      </c>
    </row>
    <row r="26" spans="1:19" ht="17.25" customHeight="1" x14ac:dyDescent="0.25">
      <c r="A26" s="18"/>
      <c r="B26" s="19" t="s">
        <v>19</v>
      </c>
      <c r="C26" s="44"/>
      <c r="D26" s="44"/>
      <c r="E26" s="44"/>
      <c r="F26" s="44"/>
      <c r="G26" s="20">
        <f t="shared" si="6"/>
        <v>0</v>
      </c>
      <c r="H26" s="44"/>
      <c r="I26" s="44"/>
      <c r="J26" s="43">
        <v>560</v>
      </c>
      <c r="K26" s="43">
        <v>273</v>
      </c>
      <c r="L26" s="20">
        <f t="shared" si="1"/>
        <v>833</v>
      </c>
      <c r="M26" s="21">
        <f t="shared" si="2"/>
        <v>833</v>
      </c>
      <c r="N26" s="9"/>
      <c r="P26" s="247">
        <v>3</v>
      </c>
      <c r="Q26" s="247" t="s">
        <v>76</v>
      </c>
      <c r="R26" t="str">
        <f t="shared" si="7"/>
        <v>3R</v>
      </c>
      <c r="S26" t="str">
        <f>TEXT($C$35,"0#")&amp;Q26</f>
        <v>07R</v>
      </c>
    </row>
    <row r="27" spans="1:19" ht="17.25" customHeight="1" thickBot="1" x14ac:dyDescent="0.3">
      <c r="A27" s="22" t="s">
        <v>20</v>
      </c>
      <c r="B27" s="23"/>
      <c r="C27" s="45" t="s">
        <v>21</v>
      </c>
      <c r="D27" s="45" t="s">
        <v>21</v>
      </c>
      <c r="E27" s="45"/>
      <c r="F27" s="45" t="s">
        <v>21</v>
      </c>
      <c r="G27" s="26">
        <f t="shared" si="6"/>
        <v>0</v>
      </c>
      <c r="H27" s="45" t="s">
        <v>21</v>
      </c>
      <c r="I27" s="45" t="s">
        <v>21</v>
      </c>
      <c r="J27" s="45">
        <f t="shared" ref="J27:K27" si="8">IF(J25&lt;&gt;0,J26/J25-1,"")</f>
        <v>0</v>
      </c>
      <c r="K27" s="45">
        <f t="shared" si="8"/>
        <v>0</v>
      </c>
      <c r="L27" s="26">
        <f t="shared" si="1"/>
        <v>0</v>
      </c>
      <c r="M27" s="27">
        <f t="shared" si="2"/>
        <v>0</v>
      </c>
      <c r="N27" s="9"/>
      <c r="P27" s="247"/>
      <c r="Q27" s="247"/>
    </row>
    <row r="28" spans="1:19" ht="17.25" customHeight="1" thickBot="1" x14ac:dyDescent="0.3">
      <c r="A28" s="42" t="s">
        <v>35</v>
      </c>
      <c r="B28" s="15" t="s">
        <v>18</v>
      </c>
      <c r="C28" s="43"/>
      <c r="D28" s="43"/>
      <c r="E28" s="43"/>
      <c r="F28" s="43"/>
      <c r="G28" s="16">
        <f t="shared" si="0"/>
        <v>0</v>
      </c>
      <c r="H28" s="43"/>
      <c r="I28" s="43"/>
      <c r="J28" s="43">
        <v>501</v>
      </c>
      <c r="K28" s="43">
        <v>221</v>
      </c>
      <c r="L28" s="16">
        <f t="shared" si="1"/>
        <v>722</v>
      </c>
      <c r="M28" s="17">
        <f t="shared" si="2"/>
        <v>722</v>
      </c>
      <c r="N28" s="9"/>
      <c r="P28" s="247">
        <v>2</v>
      </c>
      <c r="Q28" s="247" t="s">
        <v>76</v>
      </c>
      <c r="R28" t="str">
        <f t="shared" ref="R28:R29" si="9">$C$36&amp;Q28</f>
        <v>3R</v>
      </c>
      <c r="S28" t="str">
        <f>TEXT($C$35,"0#")&amp;Q28</f>
        <v>07R</v>
      </c>
    </row>
    <row r="29" spans="1:19" ht="17.25" customHeight="1" x14ac:dyDescent="0.25">
      <c r="A29" s="18"/>
      <c r="B29" s="19" t="s">
        <v>19</v>
      </c>
      <c r="C29" s="44"/>
      <c r="D29" s="44"/>
      <c r="E29" s="44"/>
      <c r="F29" s="44"/>
      <c r="G29" s="20">
        <f t="shared" si="0"/>
        <v>0</v>
      </c>
      <c r="H29" s="44"/>
      <c r="I29" s="44"/>
      <c r="J29" s="43">
        <v>501</v>
      </c>
      <c r="K29" s="43">
        <v>221</v>
      </c>
      <c r="L29" s="20">
        <f t="shared" si="1"/>
        <v>722</v>
      </c>
      <c r="M29" s="21">
        <f t="shared" si="2"/>
        <v>722</v>
      </c>
      <c r="N29" s="9"/>
      <c r="P29" s="247">
        <v>2</v>
      </c>
      <c r="Q29" s="247" t="s">
        <v>76</v>
      </c>
      <c r="R29" t="str">
        <f t="shared" si="9"/>
        <v>3R</v>
      </c>
      <c r="S29" t="str">
        <f>TEXT($C$35,"0#")&amp;Q29</f>
        <v>07R</v>
      </c>
    </row>
    <row r="30" spans="1:19" ht="17.25" customHeight="1" thickBot="1" x14ac:dyDescent="0.3">
      <c r="A30" s="22" t="s">
        <v>20</v>
      </c>
      <c r="B30" s="23"/>
      <c r="C30" s="45" t="s">
        <v>21</v>
      </c>
      <c r="D30" s="45" t="s">
        <v>21</v>
      </c>
      <c r="E30" s="45"/>
      <c r="F30" s="45" t="s">
        <v>21</v>
      </c>
      <c r="G30" s="26">
        <f t="shared" si="0"/>
        <v>0</v>
      </c>
      <c r="H30" s="45" t="s">
        <v>21</v>
      </c>
      <c r="I30" s="45" t="s">
        <v>21</v>
      </c>
      <c r="J30" s="45">
        <f t="shared" ref="J30:K30" si="10">IF(J28&lt;&gt;0,J29/J28-1,"")</f>
        <v>0</v>
      </c>
      <c r="K30" s="45">
        <f t="shared" si="10"/>
        <v>0</v>
      </c>
      <c r="L30" s="26">
        <f t="shared" si="1"/>
        <v>0</v>
      </c>
      <c r="M30" s="27">
        <f t="shared" si="2"/>
        <v>0</v>
      </c>
      <c r="N30" s="9"/>
    </row>
    <row r="31" spans="1:19" ht="17.25" customHeight="1" x14ac:dyDescent="0.25">
      <c r="A31" s="28" t="s">
        <v>22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9" ht="17.25" customHeight="1" x14ac:dyDescent="0.25">
      <c r="A32" s="244" t="s">
        <v>150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4" ht="17.25" customHeight="1" x14ac:dyDescent="0.25">
      <c r="A33" s="29" t="s">
        <v>23</v>
      </c>
      <c r="B33" s="29"/>
      <c r="C33" s="29"/>
      <c r="D33" s="29"/>
      <c r="E33" s="29"/>
      <c r="F33" s="29"/>
      <c r="G33" s="29"/>
      <c r="H33" s="29"/>
      <c r="I33" s="9"/>
      <c r="J33" s="9"/>
      <c r="K33" s="9"/>
      <c r="L33" s="9"/>
      <c r="M33" s="9"/>
      <c r="N33" s="9"/>
    </row>
    <row r="34" spans="1:1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21" customHeight="1" x14ac:dyDescent="0.25">
      <c r="A35" s="30" t="s">
        <v>24</v>
      </c>
      <c r="B35" s="46" t="s">
        <v>104</v>
      </c>
      <c r="C35" s="245">
        <v>7</v>
      </c>
      <c r="D35" s="46"/>
      <c r="E35" s="46" t="s">
        <v>139</v>
      </c>
      <c r="F35" s="245">
        <v>500</v>
      </c>
      <c r="G35" s="46"/>
      <c r="H35" s="31" t="s">
        <v>25</v>
      </c>
      <c r="I35" s="46" t="str">
        <f>B35</f>
        <v>Class</v>
      </c>
      <c r="J35" s="46">
        <f t="shared" ref="J35:J37" si="11">C35</f>
        <v>7</v>
      </c>
      <c r="K35" s="46"/>
      <c r="L35" s="46" t="str">
        <f>E35</f>
        <v>Coll Deductible</v>
      </c>
      <c r="M35" s="46">
        <f t="shared" ref="L35:M39" si="12">F35</f>
        <v>500</v>
      </c>
      <c r="N35" s="9"/>
    </row>
    <row r="36" spans="1:14" ht="21" customHeight="1" x14ac:dyDescent="0.25">
      <c r="A36" s="9"/>
      <c r="B36" s="47" t="s">
        <v>106</v>
      </c>
      <c r="C36" s="246">
        <v>3</v>
      </c>
      <c r="D36" s="47"/>
      <c r="E36" s="47" t="s">
        <v>140</v>
      </c>
      <c r="F36" s="47">
        <f>F35</f>
        <v>500</v>
      </c>
      <c r="G36" s="47"/>
      <c r="H36" s="9"/>
      <c r="I36" s="47" t="str">
        <f t="shared" ref="I36:I40" si="13">B36</f>
        <v>DR</v>
      </c>
      <c r="J36" s="47">
        <f t="shared" si="11"/>
        <v>3</v>
      </c>
      <c r="K36" s="47"/>
      <c r="L36" s="47" t="str">
        <f t="shared" si="12"/>
        <v>Comp Deductible</v>
      </c>
      <c r="M36" s="47">
        <f t="shared" si="12"/>
        <v>500</v>
      </c>
      <c r="N36" s="9"/>
    </row>
    <row r="37" spans="1:14" ht="21" customHeight="1" x14ac:dyDescent="0.25">
      <c r="A37" s="9"/>
      <c r="B37" s="47" t="s">
        <v>101</v>
      </c>
      <c r="C37" s="246">
        <v>1000000</v>
      </c>
      <c r="D37" s="47"/>
      <c r="E37" s="47"/>
      <c r="F37" s="47"/>
      <c r="G37" s="47"/>
      <c r="H37" s="9"/>
      <c r="I37" s="47" t="str">
        <f t="shared" si="13"/>
        <v>Limit</v>
      </c>
      <c r="J37" s="47">
        <f t="shared" si="11"/>
        <v>1000000</v>
      </c>
      <c r="K37" s="47"/>
      <c r="L37" s="47"/>
      <c r="M37" s="47"/>
      <c r="N37" s="9"/>
    </row>
    <row r="38" spans="1:14" ht="21" customHeight="1" x14ac:dyDescent="0.25">
      <c r="A38" s="9"/>
      <c r="B38" s="47" t="s">
        <v>141</v>
      </c>
      <c r="C38" s="250">
        <v>0</v>
      </c>
      <c r="D38" s="47"/>
      <c r="E38" s="47" t="s">
        <v>142</v>
      </c>
      <c r="F38" s="246">
        <v>33</v>
      </c>
      <c r="G38" s="47"/>
      <c r="H38" s="9"/>
      <c r="I38" s="47" t="str">
        <f t="shared" si="13"/>
        <v>Conviction s/c</v>
      </c>
      <c r="J38" s="254">
        <v>0</v>
      </c>
      <c r="K38" s="47"/>
      <c r="L38" s="47" t="str">
        <f t="shared" si="12"/>
        <v>Collision Rate Group</v>
      </c>
      <c r="M38" s="47">
        <f t="shared" si="12"/>
        <v>33</v>
      </c>
      <c r="N38" s="9"/>
    </row>
    <row r="39" spans="1:14" ht="21" customHeight="1" x14ac:dyDescent="0.25">
      <c r="A39" s="9"/>
      <c r="B39" s="47" t="s">
        <v>143</v>
      </c>
      <c r="C39" s="250">
        <v>0</v>
      </c>
      <c r="D39" s="47"/>
      <c r="E39" s="47" t="s">
        <v>144</v>
      </c>
      <c r="F39" s="246">
        <v>32</v>
      </c>
      <c r="G39" s="47"/>
      <c r="H39" s="9"/>
      <c r="I39" s="47" t="str">
        <f t="shared" si="13"/>
        <v>Claim s/c</v>
      </c>
      <c r="J39" s="254">
        <v>0</v>
      </c>
      <c r="K39" s="47"/>
      <c r="L39" s="47" t="str">
        <f t="shared" si="12"/>
        <v>Comprehensive Rate Group</v>
      </c>
      <c r="M39" s="47">
        <f t="shared" si="12"/>
        <v>32</v>
      </c>
      <c r="N39" s="9"/>
    </row>
    <row r="40" spans="1:14" x14ac:dyDescent="0.25">
      <c r="B40" s="48" t="s">
        <v>145</v>
      </c>
      <c r="C40" s="251">
        <v>0</v>
      </c>
      <c r="D40" s="48"/>
      <c r="E40" s="48"/>
      <c r="F40" s="48"/>
      <c r="G40" s="48"/>
      <c r="I40" s="48" t="str">
        <f t="shared" si="13"/>
        <v>Clean Driver Discount</v>
      </c>
      <c r="J40" s="255">
        <v>0</v>
      </c>
      <c r="K40" s="48"/>
      <c r="L40" s="48"/>
      <c r="M40" s="48"/>
    </row>
    <row r="45" spans="1:14" x14ac:dyDescent="0.25">
      <c r="B45" s="248"/>
      <c r="C45" s="248"/>
      <c r="D45" s="248"/>
      <c r="E45" s="248"/>
      <c r="F45" s="248"/>
      <c r="H45" s="248"/>
      <c r="I45" s="248"/>
      <c r="J45" s="248"/>
      <c r="K45" s="248"/>
    </row>
    <row r="46" spans="1:14" x14ac:dyDescent="0.25">
      <c r="B46" s="248"/>
      <c r="C46" s="249"/>
      <c r="D46" s="249"/>
      <c r="E46" s="249"/>
      <c r="F46" s="249"/>
      <c r="H46" s="249"/>
      <c r="I46" s="249"/>
      <c r="J46" s="249"/>
      <c r="K46" s="249"/>
    </row>
    <row r="48" spans="1:14" x14ac:dyDescent="0.25">
      <c r="B48" s="248"/>
      <c r="C48" s="256"/>
    </row>
  </sheetData>
  <mergeCells count="5">
    <mergeCell ref="C3:I3"/>
    <mergeCell ref="K3:M3"/>
    <mergeCell ref="L4:M4"/>
    <mergeCell ref="L5:M5"/>
    <mergeCell ref="A18:B18"/>
  </mergeCells>
  <pageMargins left="0.7" right="0.7" top="0.75" bottom="0.75" header="0.3" footer="0.3"/>
  <pageSetup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30</vt:i4>
      </vt:variant>
    </vt:vector>
  </HeadingPairs>
  <TitlesOfParts>
    <vt:vector size="39" baseType="lpstr">
      <vt:lpstr>Curr Rates</vt:lpstr>
      <vt:lpstr>Prop Rates</vt:lpstr>
      <vt:lpstr>Taxi 1</vt:lpstr>
      <vt:lpstr>PPV 1</vt:lpstr>
      <vt:lpstr>Taxi 2</vt:lpstr>
      <vt:lpstr>Taxi 2.1</vt:lpstr>
      <vt:lpstr>Taxi 2.2</vt:lpstr>
      <vt:lpstr>PPV 2.1</vt:lpstr>
      <vt:lpstr>PPV 2.2</vt:lpstr>
      <vt:lpstr>Curr_BR</vt:lpstr>
      <vt:lpstr>Curr_BR_ID</vt:lpstr>
      <vt:lpstr>Curr_Class</vt:lpstr>
      <vt:lpstr>Curr_Class_ID</vt:lpstr>
      <vt:lpstr>Curr_Cov_ID</vt:lpstr>
      <vt:lpstr>Curr_Ded</vt:lpstr>
      <vt:lpstr>Curr_Ded_ID</vt:lpstr>
      <vt:lpstr>Curr_DR</vt:lpstr>
      <vt:lpstr>Curr_DR_ID</vt:lpstr>
      <vt:lpstr>Curr_Limit</vt:lpstr>
      <vt:lpstr>Curr_Limit_ID</vt:lpstr>
      <vt:lpstr>Curr_Multiplier</vt:lpstr>
      <vt:lpstr>Curr_Multiplier_ID</vt:lpstr>
      <vt:lpstr>Curr_RG</vt:lpstr>
      <vt:lpstr>Curr_RG_ID</vt:lpstr>
      <vt:lpstr>Prop_BR</vt:lpstr>
      <vt:lpstr>Prop_BR_ID</vt:lpstr>
      <vt:lpstr>Prop_Class</vt:lpstr>
      <vt:lpstr>Prop_Class_ID</vt:lpstr>
      <vt:lpstr>Prop_Cov_ID</vt:lpstr>
      <vt:lpstr>Prop_Ded</vt:lpstr>
      <vt:lpstr>Prop_Ded_ID</vt:lpstr>
      <vt:lpstr>Prop_DR</vt:lpstr>
      <vt:lpstr>Prop_DR_ID</vt:lpstr>
      <vt:lpstr>Prop_Limit</vt:lpstr>
      <vt:lpstr>Prop_Limit_ID</vt:lpstr>
      <vt:lpstr>Prop_Multiplier</vt:lpstr>
      <vt:lpstr>Prop_Multiplier_ID</vt:lpstr>
      <vt:lpstr>Prop_RG</vt:lpstr>
      <vt:lpstr>Prop_RG_ID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Oake</dc:creator>
  <cp:lastModifiedBy>Yang, Liqing</cp:lastModifiedBy>
  <cp:lastPrinted>2010-11-02T18:39:01Z</cp:lastPrinted>
  <dcterms:created xsi:type="dcterms:W3CDTF">2010-11-02T16:48:28Z</dcterms:created>
  <dcterms:modified xsi:type="dcterms:W3CDTF">2022-07-20T13:43:11Z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" linkTarget="Prop_BR">
    <vt:r8>4275.36</vt:r8>
  </property>
  <property fmtid="{D5CDD505-2E9C-101B-9397-08002B2CF9AE}" pid="3" name="BR_ID" linkTarget="Prop_BR_ID">
    <vt:lpwstr>1U</vt:lpwstr>
  </property>
  <property fmtid="{D5CDD505-2E9C-101B-9397-08002B2CF9AE}" pid="4" name="Cov_ID" linkTarget="Prop_Cov_ID">
    <vt:lpwstr>RHBI</vt:lpwstr>
  </property>
  <property fmtid="{D5CDD505-2E9C-101B-9397-08002B2CF9AE}" pid="5" name="DR" linkTarget="Prop_DR">
    <vt:r8>1</vt:r8>
  </property>
  <property fmtid="{D5CDD505-2E9C-101B-9397-08002B2CF9AE}" pid="6" name="DR_ID" linkTarget="Prop_DR_ID">
    <vt:lpwstr>0U</vt:lpwstr>
  </property>
  <property fmtid="{D5CDD505-2E9C-101B-9397-08002B2CF9AE}" pid="7" name="Limit" linkTarget="Prop_Limit">
    <vt:lpwstr/>
  </property>
  <property fmtid="{D5CDD505-2E9C-101B-9397-08002B2CF9AE}" pid="8" name="Limit_ID" linkTarget="Prop_Limit_ID">
    <vt:r8>5000</vt:r8>
  </property>
  <property fmtid="{D5CDD505-2E9C-101B-9397-08002B2CF9AE}" pid="9" name="RG" linkTarget="Prop_RG">
    <vt:lpwstr/>
  </property>
  <property fmtid="{D5CDD505-2E9C-101B-9397-08002B2CF9AE}" pid="10" name="RG_ID" linkTarget="Prop_RG_ID">
    <vt:r8>1</vt:r8>
  </property>
  <property fmtid="{D5CDD505-2E9C-101B-9397-08002B2CF9AE}" pid="11" name="Class" linkTarget="Prop_Class">
    <vt:lpwstr/>
  </property>
  <property fmtid="{D5CDD505-2E9C-101B-9397-08002B2CF9AE}" pid="12" name="Class_ID" linkTarget="Prop_Class_ID">
    <vt:lpwstr>01U</vt:lpwstr>
  </property>
  <property fmtid="{D5CDD505-2E9C-101B-9397-08002B2CF9AE}" pid="13" name="Ded" linkTarget="Prop_Ded">
    <vt:lpwstr/>
  </property>
  <property fmtid="{D5CDD505-2E9C-101B-9397-08002B2CF9AE}" pid="14" name="Ded_ID" linkTarget="Prop_Ded_ID">
    <vt:r8>0</vt:r8>
  </property>
  <property fmtid="{D5CDD505-2E9C-101B-9397-08002B2CF9AE}" pid="15" name="Multiplier" linkTarget="Prop_Multiplier">
    <vt:lpwstr/>
  </property>
  <property fmtid="{D5CDD505-2E9C-101B-9397-08002B2CF9AE}" pid="16" name="Multiplier_ID" linkTarget="Prop_Multiplier_ID">
    <vt:lpwstr>1U</vt:lpwstr>
  </property>
</Properties>
</file>